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600" firstSheet="0" activeTab="1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Settings" sheetId="2" state="visible" r:id="rId2"/>
    <sheet xmlns:r="http://schemas.openxmlformats.org/officeDocument/2006/relationships" name="Files" sheetId="3" state="visible" r:id="rId3"/>
    <sheet xmlns:r="http://schemas.openxmlformats.org/officeDocument/2006/relationships" name="Objectives" sheetId="4" state="visible" r:id="rId4"/>
    <sheet xmlns:r="http://schemas.openxmlformats.org/officeDocument/2006/relationships" name="Stakeholders" sheetId="5" state="visible" r:id="rId5"/>
    <sheet xmlns:r="http://schemas.openxmlformats.org/officeDocument/2006/relationships" name="Engagements" sheetId="6" state="visible" r:id="rId6"/>
    <sheet xmlns:r="http://schemas.openxmlformats.org/officeDocument/2006/relationships" name="Signals &amp; Outcomes" sheetId="7" state="visible" r:id="rId7"/>
    <sheet xmlns:r="http://schemas.openxmlformats.org/officeDocument/2006/relationships" name="Evidence" sheetId="8" state="visible" r:id="rId8"/>
    <sheet xmlns:r="http://schemas.openxmlformats.org/officeDocument/2006/relationships" name="Scorecard" sheetId="9" state="visible" r:id="rId9"/>
    <sheet xmlns:r="http://schemas.openxmlformats.org/officeDocument/2006/relationships" name="Dashboard" sheetId="10" state="visible" r:id="rId10"/>
    <sheet xmlns:r="http://schemas.openxmlformats.org/officeDocument/2006/relationships" name="Glossary" sheetId="11" state="visible" r:id="rId11"/>
  </sheets>
  <definedNames/>
  <calcPr calcId="124519" fullCalcOnLoad="1" refMode="A1" iterate="0" iterateCount="100" iterateDelta="0.0001" forceFullCalc="1"/>
</workbook>
</file>

<file path=xl/styles.xml><?xml version="1.0" encoding="utf-8"?>
<styleSheet xmlns="http://schemas.openxmlformats.org/spreadsheetml/2006/main">
  <numFmts count="0"/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ptos"/>
      <charset val="1"/>
      <family val="0"/>
      <b val="1"/>
      <color rgb="FFFFFFFF"/>
      <sz val="16"/>
    </font>
    <font>
      <name val="Aptos"/>
      <charset val="1"/>
      <family val="0"/>
      <b val="1"/>
      <color rgb="FF193669"/>
      <sz val="11"/>
    </font>
    <font>
      <name val="Aptos"/>
      <charset val="1"/>
      <family val="0"/>
      <color rgb="FF000000"/>
      <sz val="10"/>
    </font>
    <font>
      <name val="Aptos"/>
      <charset val="1"/>
      <family val="0"/>
      <b val="1"/>
      <color rgb="FF000000"/>
      <sz val="10"/>
    </font>
    <font>
      <name val="Aptos"/>
      <charset val="1"/>
      <family val="0"/>
      <b val="1"/>
      <color rgb="FF404040"/>
      <sz val="10"/>
    </font>
    <font>
      <name val="Aptos"/>
      <charset val="1"/>
      <family val="0"/>
      <color rgb="FF193669"/>
      <sz val="10"/>
    </font>
    <font>
      <name val="Aptos"/>
      <charset val="1"/>
      <family val="0"/>
      <color rgb="FF404040"/>
      <sz val="10"/>
    </font>
    <font>
      <name val="Aptos"/>
      <charset val="1"/>
      <family val="0"/>
      <color rgb="FF404040"/>
      <sz val="9"/>
    </font>
  </fonts>
  <fills count="5">
    <fill>
      <patternFill/>
    </fill>
    <fill>
      <patternFill patternType="gray125"/>
    </fill>
    <fill>
      <patternFill patternType="solid">
        <fgColor rgb="FF193669"/>
        <bgColor rgb="FF333399"/>
      </patternFill>
    </fill>
    <fill>
      <patternFill patternType="solid">
        <fgColor rgb="FFF1F1F1"/>
        <bgColor rgb="FFFFFFFF"/>
      </patternFill>
    </fill>
    <fill>
      <patternFill patternType="solid">
        <fgColor rgb="FFFFFFFF"/>
        <bgColor rgb="FFF1F1F1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193669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1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 wrapText="1"/>
    </xf>
    <xf numFmtId="0" fontId="6" fillId="4" borderId="2" applyAlignment="1" pivotButton="0" quotePrefix="0" xfId="0">
      <alignment horizontal="left" vertical="center" wrapText="1"/>
    </xf>
    <xf numFmtId="0" fontId="6" fillId="4" borderId="2" applyAlignment="1" pivotButton="0" quotePrefix="0" xfId="0">
      <alignment horizontal="left" vertical="center"/>
    </xf>
    <xf numFmtId="0" fontId="8" fillId="3" borderId="0" applyAlignment="1" pivotButton="0" quotePrefix="0" xfId="0">
      <alignment horizontal="left" vertical="center" wrapText="1"/>
    </xf>
    <xf numFmtId="0" fontId="9" fillId="4" borderId="2" applyAlignment="1" pivotButton="0" quotePrefix="0" xfId="0">
      <alignment horizontal="left" vertical="center" wrapText="1"/>
    </xf>
    <xf numFmtId="0" fontId="10" fillId="4" borderId="2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7" fillId="3" borderId="3" applyAlignment="1" pivotButton="0" quotePrefix="0" xfId="0">
      <alignment horizontal="left" vertical="center" wrapText="1"/>
    </xf>
    <xf numFmtId="0" fontId="5" fillId="4" borderId="3" applyAlignment="1" pivotButton="0" quotePrefix="0" xfId="0">
      <alignment horizontal="center" vertical="center"/>
    </xf>
    <xf numFmtId="0" fontId="11" fillId="4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 wrapText="1"/>
    </xf>
    <xf numFmtId="0" fontId="6" fillId="4" borderId="2" applyAlignment="1" pivotButton="0" quotePrefix="0" xfId="0">
      <alignment horizontal="left" vertical="center" wrapText="1"/>
    </xf>
    <xf numFmtId="0" fontId="6" fillId="4" borderId="2" applyAlignment="1" pivotButton="0" quotePrefix="0" xfId="0">
      <alignment horizontal="left" vertical="center"/>
    </xf>
    <xf numFmtId="0" fontId="6" fillId="4" borderId="2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4" borderId="2" applyAlignment="1" pivotButton="0" quotePrefix="0" xfId="0">
      <alignment horizontal="left" vertical="center" wrapText="1"/>
    </xf>
    <xf numFmtId="0" fontId="10" fillId="4" borderId="2" applyAlignment="1" pivotButton="0" quotePrefix="0" xfId="0">
      <alignment horizontal="left" vertical="center" wrapText="1"/>
    </xf>
    <xf numFmtId="0" fontId="7" fillId="3" borderId="3" applyAlignment="1" pivotButton="0" quotePrefix="0" xfId="0">
      <alignment horizontal="left" vertical="center" wrapText="1"/>
    </xf>
    <xf numFmtId="0" fontId="5" fillId="4" borderId="3" applyAlignment="1" pivotButton="0" quotePrefix="0" xfId="0">
      <alignment horizontal="center" vertical="center"/>
    </xf>
    <xf numFmtId="0" fontId="11" fillId="4" borderId="0" applyAlignment="1" pivotButton="0" quotePrefix="0" xfId="0">
      <alignment horizontal="left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1F1F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93669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tabColor rgb="FF193669"/>
    <outlinePr summaryBelow="1" summaryRight="1"/>
    <pageSetUpPr fitToPage="0"/>
  </sheetPr>
  <dimension ref="A1:A9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7" activeCellId="0" sqref="A17"/>
    </sheetView>
  </sheetViews>
  <sheetFormatPr baseColWidth="8" defaultColWidth="8.83203125" defaultRowHeight="15" customHeight="1" zeroHeight="0" outlineLevelRow="0"/>
  <cols>
    <col width="151.33" customWidth="1" style="16" min="1" max="1"/>
  </cols>
  <sheetData>
    <row r="1" ht="24" customHeight="1" s="17">
      <c r="A1" s="18" t="inlineStr">
        <is>
          <t>Public Affairs Impact Dashboard - Advanced Model</t>
        </is>
      </c>
    </row>
    <row r="2" ht="15" customHeight="1" s="17">
      <c r="A2" s="16" t="inlineStr">
        <is>
          <t>A structured model for public affairs teams that want to separate engagement quality, narrative traction, stakeholder movement, outcome movement, confidence, and file priority.</t>
        </is>
      </c>
    </row>
    <row r="4" ht="21.75" customHeight="1" s="17">
      <c r="A4" s="19" t="inlineStr">
        <is>
          <t>How to use it</t>
        </is>
      </c>
    </row>
    <row r="5" ht="15" customHeight="1" s="17">
      <c r="A5" s="20" t="inlineStr">
        <is>
          <t>1) Start on Files and create one row per active file, issue, campaign, or policy priority.</t>
        </is>
      </c>
    </row>
    <row r="6" ht="15" customHeight="1" s="17">
      <c r="A6" s="20" t="inlineStr">
        <is>
          <t>2) On Objectives, define what success looks like for each file and weight those objectives so they total 100 per File ID.</t>
        </is>
      </c>
    </row>
    <row r="7" ht="15" customHeight="1" s="17">
      <c r="A7" s="20" t="inlineStr">
        <is>
          <t>3) Use Stakeholders for the institutions, officials, coalitions, and third parties that materially affect results. Use Engagements only for meaningful interventions.</t>
        </is>
      </c>
    </row>
    <row r="8" ht="15" customHeight="1" s="17">
      <c r="A8" s="20" t="inlineStr">
        <is>
          <t>4) Use Signals &amp; Outcomes and Evidence to make movement and confidence explicit rather than relying on volume alone.</t>
        </is>
      </c>
    </row>
    <row r="9" ht="15" customHeight="1" s="17">
      <c r="A9" s="20" t="inlineStr">
        <is>
          <t>5) Review the Scorecard and Dashboard monthly; use them for management decisions, not just reporting.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tabColor rgb="FF193669"/>
    <outlinePr summaryBelow="1" summaryRight="1"/>
    <pageSetUpPr fitToPage="0"/>
  </sheetPr>
  <dimension ref="A1:J19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83203125" defaultRowHeight="15" customHeight="1" zeroHeight="0" outlineLevelRow="0"/>
  <cols>
    <col width="28" customWidth="1" style="16" min="1" max="1"/>
    <col width="15" customWidth="1" style="16" min="2" max="3"/>
    <col width="18" customWidth="1" style="16" min="4" max="5"/>
    <col width="20" customWidth="1" style="16" min="6" max="6"/>
    <col width="16" customWidth="1" style="16" min="7" max="7"/>
    <col width="12" customWidth="1" style="16" min="8" max="10"/>
  </cols>
  <sheetData>
    <row r="1" ht="24" customHeight="1" s="17">
      <c r="A1" s="18" t="inlineStr">
        <is>
          <t>Advanced Public Affairs Dashboard</t>
        </is>
      </c>
    </row>
    <row r="2" ht="18.75" customHeight="1" s="17">
      <c r="A2" s="25" t="inlineStr">
        <is>
          <t>This summary is designed for monthly or quarterly review.</t>
        </is>
      </c>
    </row>
    <row r="4" ht="27.75" customHeight="1" s="17">
      <c r="A4" s="28" t="inlineStr">
        <is>
          <t>Average weighted impact score</t>
        </is>
      </c>
      <c r="B4" s="29">
        <f>IFERROR(ROUND(AVERAGE(Files!N5:N44),2),"")</f>
        <v/>
      </c>
      <c r="D4" s="30" t="inlineStr">
        <is>
          <t>Base outcome-oriented score before priority adjustment.</t>
        </is>
      </c>
    </row>
    <row r="5" ht="27.75" customHeight="1" s="17">
      <c r="A5" s="28" t="inlineStr">
        <is>
          <t>Average priority-adjusted score</t>
        </is>
      </c>
      <c r="B5" s="29">
        <f>IFERROR(ROUND(AVERAGE(Files!O5:O44),2),"")</f>
        <v/>
      </c>
      <c r="D5" s="30" t="inlineStr">
        <is>
          <t>Useful for deciding where management attention belongs.</t>
        </is>
      </c>
    </row>
    <row r="6" ht="27.75" customHeight="1" s="17">
      <c r="A6" s="28" t="inlineStr">
        <is>
          <t>Average narrative traction</t>
        </is>
      </c>
      <c r="B6" s="29">
        <f>IFERROR(ROUND(AVERAGE(Files!J5:J44),2),"")</f>
        <v/>
      </c>
      <c r="D6" s="30" t="inlineStr">
        <is>
          <t>Low scores usually mean the case is not landing clearly enough.</t>
        </is>
      </c>
    </row>
    <row r="7" ht="27.75" customHeight="1" s="17">
      <c r="A7" s="28" t="inlineStr">
        <is>
          <t>Files in strong / generally solid status</t>
        </is>
      </c>
      <c r="B7" s="29">
        <f>COUNTIF(Files!P5:P44,"Strong")+COUNTIF(Files!P5:P44,"Generally solid")</f>
        <v/>
      </c>
      <c r="D7" s="30" t="inlineStr">
        <is>
          <t>Quick read on portfolio resilience.</t>
        </is>
      </c>
    </row>
    <row r="9" ht="31.5" customHeight="1" s="17">
      <c r="A9" s="21" t="inlineStr">
        <is>
          <t>Rank</t>
        </is>
      </c>
      <c r="B9" s="21" t="inlineStr">
        <is>
          <t>File</t>
        </is>
      </c>
      <c r="C9" s="21" t="inlineStr">
        <is>
          <t>Owner</t>
        </is>
      </c>
      <c r="D9" s="21" t="inlineStr">
        <is>
          <t>Priority-adjusted score</t>
        </is>
      </c>
      <c r="E9" s="21" t="inlineStr">
        <is>
          <t>Status</t>
        </is>
      </c>
      <c r="F9" s="21" t="inlineStr">
        <is>
          <t>Next 30-day priority</t>
        </is>
      </c>
    </row>
    <row r="10" ht="33.75" customHeight="1" s="17">
      <c r="A10" s="22">
        <f>IF(B10="","",ROW()-9)</f>
        <v/>
      </c>
      <c r="B10" s="22">
        <f>IFERROR(INDEX(Scorecard!$C$5:$C$24,MATCH(ROW()-9,Scorecard!$A$5:$A$24,0)),"")</f>
        <v/>
      </c>
      <c r="C10" s="22">
        <f>IF(B10="","",INDEX(Scorecard!$D$5:$D$24,MATCH(A10,Scorecard!$A$5:$A$24,0)))</f>
        <v/>
      </c>
      <c r="D10" s="22">
        <f>IF(B10="","",INDEX(Scorecard!$K$5:$K$24,MATCH(A10,Scorecard!$A$5:$A$24,0)))</f>
        <v/>
      </c>
      <c r="E10" s="22">
        <f>IF(B10="","",INDEX(Scorecard!$E$5:$E$24,MATCH(A10,Scorecard!$A$5:$A$24,0)))</f>
        <v/>
      </c>
      <c r="F10" s="22">
        <f>IF(B10="","",INDEX(Files!$R$5:$R$44,MATCH(INDEX(Scorecard!$B$5:$B$24,MATCH(A10,Scorecard!$A$5:$A$24,0)),Files!$A$5:$A$44,0)))</f>
        <v/>
      </c>
    </row>
    <row r="11" ht="33.75" customHeight="1" s="17">
      <c r="A11" s="22">
        <f>IF(B11="","",ROW()-9)</f>
        <v/>
      </c>
      <c r="B11" s="22">
        <f>IFERROR(INDEX(Scorecard!$C$5:$C$24,MATCH(ROW()-9,Scorecard!$A$5:$A$24,0)),"")</f>
        <v/>
      </c>
      <c r="C11" s="22">
        <f>IF(B11="","",INDEX(Scorecard!$D$5:$D$24,MATCH(A11,Scorecard!$A$5:$A$24,0)))</f>
        <v/>
      </c>
      <c r="D11" s="22">
        <f>IF(B11="","",INDEX(Scorecard!$K$5:$K$24,MATCH(A11,Scorecard!$A$5:$A$24,0)))</f>
        <v/>
      </c>
      <c r="E11" s="22">
        <f>IF(B11="","",INDEX(Scorecard!$E$5:$E$24,MATCH(A11,Scorecard!$A$5:$A$24,0)))</f>
        <v/>
      </c>
      <c r="F11" s="22">
        <f>IF(B11="","",INDEX(Files!$R$5:$R$44,MATCH(INDEX(Scorecard!$B$5:$B$24,MATCH(A11,Scorecard!$A$5:$A$24,0)),Files!$A$5:$A$44,0)))</f>
        <v/>
      </c>
    </row>
    <row r="12" ht="33.75" customHeight="1" s="17">
      <c r="A12" s="22">
        <f>IF(B12="","",ROW()-9)</f>
        <v/>
      </c>
      <c r="B12" s="22">
        <f>IFERROR(INDEX(Scorecard!$C$5:$C$24,MATCH(ROW()-9,Scorecard!$A$5:$A$24,0)),"")</f>
        <v/>
      </c>
      <c r="C12" s="22">
        <f>IF(B12="","",INDEX(Scorecard!$D$5:$D$24,MATCH(A12,Scorecard!$A$5:$A$24,0)))</f>
        <v/>
      </c>
      <c r="D12" s="22">
        <f>IF(B12="","",INDEX(Scorecard!$K$5:$K$24,MATCH(A12,Scorecard!$A$5:$A$24,0)))</f>
        <v/>
      </c>
      <c r="E12" s="22">
        <f>IF(B12="","",INDEX(Scorecard!$E$5:$E$24,MATCH(A12,Scorecard!$A$5:$A$24,0)))</f>
        <v/>
      </c>
      <c r="F12" s="22">
        <f>IF(B12="","",INDEX(Files!$R$5:$R$44,MATCH(INDEX(Scorecard!$B$5:$B$24,MATCH(A12,Scorecard!$A$5:$A$24,0)),Files!$A$5:$A$44,0)))</f>
        <v/>
      </c>
    </row>
    <row r="13" ht="33.75" customHeight="1" s="17">
      <c r="A13" s="22">
        <f>IF(B13="","",ROW()-9)</f>
        <v/>
      </c>
      <c r="B13" s="22">
        <f>IFERROR(INDEX(Scorecard!$C$5:$C$24,MATCH(ROW()-9,Scorecard!$A$5:$A$24,0)),"")</f>
        <v/>
      </c>
      <c r="C13" s="22">
        <f>IF(B13="","",INDEX(Scorecard!$D$5:$D$24,MATCH(A13,Scorecard!$A$5:$A$24,0)))</f>
        <v/>
      </c>
      <c r="D13" s="22">
        <f>IF(B13="","",INDEX(Scorecard!$K$5:$K$24,MATCH(A13,Scorecard!$A$5:$A$24,0)))</f>
        <v/>
      </c>
      <c r="E13" s="22">
        <f>IF(B13="","",INDEX(Scorecard!$E$5:$E$24,MATCH(A13,Scorecard!$A$5:$A$24,0)))</f>
        <v/>
      </c>
      <c r="F13" s="22">
        <f>IF(B13="","",INDEX(Files!$R$5:$R$44,MATCH(INDEX(Scorecard!$B$5:$B$24,MATCH(A13,Scorecard!$A$5:$A$24,0)),Files!$A$5:$A$44,0)))</f>
        <v/>
      </c>
    </row>
    <row r="14" ht="33.75" customHeight="1" s="17">
      <c r="A14" s="22">
        <f>IF(B14="","",ROW()-9)</f>
        <v/>
      </c>
      <c r="B14" s="22">
        <f>IFERROR(INDEX(Scorecard!$C$5:$C$24,MATCH(ROW()-9,Scorecard!$A$5:$A$24,0)),"")</f>
        <v/>
      </c>
      <c r="C14" s="22">
        <f>IF(B14="","",INDEX(Scorecard!$D$5:$D$24,MATCH(A14,Scorecard!$A$5:$A$24,0)))</f>
        <v/>
      </c>
      <c r="D14" s="22">
        <f>IF(B14="","",INDEX(Scorecard!$K$5:$K$24,MATCH(A14,Scorecard!$A$5:$A$24,0)))</f>
        <v/>
      </c>
      <c r="E14" s="22">
        <f>IF(B14="","",INDEX(Scorecard!$E$5:$E$24,MATCH(A14,Scorecard!$A$5:$A$24,0)))</f>
        <v/>
      </c>
      <c r="F14" s="22">
        <f>IF(B14="","",INDEX(Files!$R$5:$R$44,MATCH(INDEX(Scorecard!$B$5:$B$24,MATCH(A14,Scorecard!$A$5:$A$24,0)),Files!$A$5:$A$44,0)))</f>
        <v/>
      </c>
    </row>
    <row r="15" ht="33.75" customHeight="1" s="17">
      <c r="A15" s="22">
        <f>IF(B15="","",ROW()-9)</f>
        <v/>
      </c>
      <c r="B15" s="22">
        <f>IFERROR(INDEX(Scorecard!$C$5:$C$24,MATCH(ROW()-9,Scorecard!$A$5:$A$24,0)),"")</f>
        <v/>
      </c>
      <c r="C15" s="22">
        <f>IF(B15="","",INDEX(Scorecard!$D$5:$D$24,MATCH(A15,Scorecard!$A$5:$A$24,0)))</f>
        <v/>
      </c>
      <c r="D15" s="22">
        <f>IF(B15="","",INDEX(Scorecard!$K$5:$K$24,MATCH(A15,Scorecard!$A$5:$A$24,0)))</f>
        <v/>
      </c>
      <c r="E15" s="22">
        <f>IF(B15="","",INDEX(Scorecard!$E$5:$E$24,MATCH(A15,Scorecard!$A$5:$A$24,0)))</f>
        <v/>
      </c>
      <c r="F15" s="22">
        <f>IF(B15="","",INDEX(Files!$R$5:$R$44,MATCH(INDEX(Scorecard!$B$5:$B$24,MATCH(A15,Scorecard!$A$5:$A$24,0)),Files!$A$5:$A$44,0)))</f>
        <v/>
      </c>
    </row>
    <row r="16" ht="33.75" customHeight="1" s="17">
      <c r="A16" s="22">
        <f>IF(B16="","",ROW()-9)</f>
        <v/>
      </c>
      <c r="B16" s="22">
        <f>IFERROR(INDEX(Scorecard!$C$5:$C$24,MATCH(ROW()-9,Scorecard!$A$5:$A$24,0)),"")</f>
        <v/>
      </c>
      <c r="C16" s="22">
        <f>IF(B16="","",INDEX(Scorecard!$D$5:$D$24,MATCH(A16,Scorecard!$A$5:$A$24,0)))</f>
        <v/>
      </c>
      <c r="D16" s="22">
        <f>IF(B16="","",INDEX(Scorecard!$K$5:$K$24,MATCH(A16,Scorecard!$A$5:$A$24,0)))</f>
        <v/>
      </c>
      <c r="E16" s="22">
        <f>IF(B16="","",INDEX(Scorecard!$E$5:$E$24,MATCH(A16,Scorecard!$A$5:$A$24,0)))</f>
        <v/>
      </c>
      <c r="F16" s="22">
        <f>IF(B16="","",INDEX(Files!$R$5:$R$44,MATCH(INDEX(Scorecard!$B$5:$B$24,MATCH(A16,Scorecard!$A$5:$A$24,0)),Files!$A$5:$A$44,0)))</f>
        <v/>
      </c>
    </row>
    <row r="17" ht="33.75" customHeight="1" s="17">
      <c r="A17" s="22">
        <f>IF(B17="","",ROW()-9)</f>
        <v/>
      </c>
      <c r="B17" s="22">
        <f>IFERROR(INDEX(Scorecard!$C$5:$C$24,MATCH(ROW()-9,Scorecard!$A$5:$A$24,0)),"")</f>
        <v/>
      </c>
      <c r="C17" s="22">
        <f>IF(B17="","",INDEX(Scorecard!$D$5:$D$24,MATCH(A17,Scorecard!$A$5:$A$24,0)))</f>
        <v/>
      </c>
      <c r="D17" s="22">
        <f>IF(B17="","",INDEX(Scorecard!$K$5:$K$24,MATCH(A17,Scorecard!$A$5:$A$24,0)))</f>
        <v/>
      </c>
      <c r="E17" s="22">
        <f>IF(B17="","",INDEX(Scorecard!$E$5:$E$24,MATCH(A17,Scorecard!$A$5:$A$24,0)))</f>
        <v/>
      </c>
      <c r="F17" s="22">
        <f>IF(B17="","",INDEX(Files!$R$5:$R$44,MATCH(INDEX(Scorecard!$B$5:$B$24,MATCH(A17,Scorecard!$A$5:$A$24,0)),Files!$A$5:$A$44,0)))</f>
        <v/>
      </c>
    </row>
    <row r="18" ht="33.75" customHeight="1" s="17">
      <c r="A18" s="22">
        <f>IF(B18="","",ROW()-9)</f>
        <v/>
      </c>
      <c r="B18" s="22">
        <f>IFERROR(INDEX(Scorecard!$C$5:$C$24,MATCH(ROW()-9,Scorecard!$A$5:$A$24,0)),"")</f>
        <v/>
      </c>
      <c r="C18" s="22">
        <f>IF(B18="","",INDEX(Scorecard!$D$5:$D$24,MATCH(A18,Scorecard!$A$5:$A$24,0)))</f>
        <v/>
      </c>
      <c r="D18" s="22">
        <f>IF(B18="","",INDEX(Scorecard!$K$5:$K$24,MATCH(A18,Scorecard!$A$5:$A$24,0)))</f>
        <v/>
      </c>
      <c r="E18" s="22">
        <f>IF(B18="","",INDEX(Scorecard!$E$5:$E$24,MATCH(A18,Scorecard!$A$5:$A$24,0)))</f>
        <v/>
      </c>
      <c r="F18" s="22">
        <f>IF(B18="","",INDEX(Files!$R$5:$R$44,MATCH(INDEX(Scorecard!$B$5:$B$24,MATCH(A18,Scorecard!$A$5:$A$24,0)),Files!$A$5:$A$44,0)))</f>
        <v/>
      </c>
    </row>
    <row r="19" ht="33.75" customHeight="1" s="17">
      <c r="A19" s="22">
        <f>IF(B19="","",ROW()-9)</f>
        <v/>
      </c>
      <c r="B19" s="22">
        <f>IFERROR(INDEX(Scorecard!$C$5:$C$24,MATCH(ROW()-9,Scorecard!$A$5:$A$24,0)),"")</f>
        <v/>
      </c>
      <c r="C19" s="22">
        <f>IF(B19="","",INDEX(Scorecard!$D$5:$D$24,MATCH(A19,Scorecard!$A$5:$A$24,0)))</f>
        <v/>
      </c>
      <c r="D19" s="22">
        <f>IF(B19="","",INDEX(Scorecard!$K$5:$K$24,MATCH(A19,Scorecard!$A$5:$A$24,0)))</f>
        <v/>
      </c>
      <c r="E19" s="22">
        <f>IF(B19="","",INDEX(Scorecard!$E$5:$E$24,MATCH(A19,Scorecard!$A$5:$A$24,0)))</f>
        <v/>
      </c>
      <c r="F19" s="22">
        <f>IF(B19="","",INDEX(Files!$R$5:$R$44,MATCH(INDEX(Scorecard!$B$5:$B$24,MATCH(A19,Scorecard!$A$5:$A$24,0)),Files!$A$5:$A$44,0)))</f>
        <v/>
      </c>
    </row>
  </sheetData>
  <mergeCells count="2">
    <mergeCell ref="A1:J1"/>
    <mergeCell ref="A2:J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1.xml><?xml version="1.0" encoding="utf-8"?>
<worksheet xmlns="http://schemas.openxmlformats.org/spreadsheetml/2006/main">
  <sheetPr filterMode="0">
    <tabColor rgb="FF193669"/>
    <outlinePr summaryBelow="1" summaryRight="1"/>
    <pageSetUpPr fitToPage="0"/>
  </sheetPr>
  <dimension ref="A1:C8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2" activeCellId="0" sqref="A12"/>
    </sheetView>
  </sheetViews>
  <sheetFormatPr baseColWidth="8" defaultColWidth="8.83203125" defaultRowHeight="15" customHeight="1" zeroHeight="0" outlineLevelRow="0"/>
  <cols>
    <col width="28" customWidth="1" style="16" min="1" max="1"/>
    <col width="62" customWidth="1" style="16" min="2" max="2"/>
    <col width="36" customWidth="1" style="16" min="3" max="3"/>
  </cols>
  <sheetData>
    <row r="1" ht="24" customHeight="1" s="17">
      <c r="A1" s="18" t="inlineStr">
        <is>
          <t>Glossary</t>
        </is>
      </c>
    </row>
    <row r="3" ht="31.5" customHeight="1" s="17">
      <c r="A3" s="21" t="inlineStr">
        <is>
          <t>Term</t>
        </is>
      </c>
      <c r="B3" s="21" t="inlineStr">
        <is>
          <t>Meaning</t>
        </is>
      </c>
      <c r="C3" s="21" t="inlineStr">
        <is>
          <t>Practical note</t>
        </is>
      </c>
    </row>
    <row r="4" ht="27.75" customHeight="1" s="17">
      <c r="A4" s="22" t="inlineStr">
        <is>
          <t>Engagement quality score</t>
        </is>
      </c>
      <c r="B4" s="22" t="inlineStr">
        <is>
          <t>Quality of meaningful public affairs interventions logged on the file.</t>
        </is>
      </c>
      <c r="C4" s="22" t="inlineStr">
        <is>
          <t>Use to challenge busy but weak engagement patterns.</t>
        </is>
      </c>
    </row>
    <row r="5" ht="27.75" customHeight="1" s="17">
      <c r="A5" s="22" t="inlineStr">
        <is>
          <t>Narrative traction score</t>
        </is>
      </c>
      <c r="B5" s="22" t="inlineStr">
        <is>
          <t>Whether the intended frame is showing up in policy debate, stakeholder feedback, or external signals.</t>
        </is>
      </c>
      <c r="C5" s="22" t="inlineStr">
        <is>
          <t>If this is low, revisit the case, proof points, or messengers.</t>
        </is>
      </c>
    </row>
    <row r="6" ht="33.75" customHeight="1" s="17">
      <c r="A6" s="22" t="inlineStr">
        <is>
          <t>Stakeholder movement score</t>
        </is>
      </c>
      <c r="B6" s="22" t="inlineStr">
        <is>
          <t>Movement among priority officials, institutions, coalitions, and third parties.</t>
        </is>
      </c>
      <c r="C6" s="22" t="inlineStr">
        <is>
          <t>Treat as a leading indicator, not final proof of impact.</t>
        </is>
      </c>
    </row>
    <row r="7" ht="27.75" customHeight="1" s="17">
      <c r="A7" s="22" t="inlineStr">
        <is>
          <t>Outcome movement score</t>
        </is>
      </c>
      <c r="B7" s="22" t="inlineStr">
        <is>
          <t>Progress against the weighted objectives you defined at the start.</t>
        </is>
      </c>
      <c r="C7" s="22" t="inlineStr">
        <is>
          <t>Keeps the file anchored in explicit outcomes.</t>
        </is>
      </c>
    </row>
    <row r="8" ht="33.75" customHeight="1" s="17">
      <c r="A8" s="22" t="inlineStr">
        <is>
          <t>Confidence score</t>
        </is>
      </c>
      <c r="B8" s="22" t="inlineStr">
        <is>
          <t>How strong the evidence is that your team's work contributed to the movement observed.</t>
        </is>
      </c>
      <c r="C8" s="22" t="inlineStr">
        <is>
          <t>Separating confidence from impact reduces over-claiming.</t>
        </is>
      </c>
    </row>
  </sheetData>
  <mergeCells count="1">
    <mergeCell ref="A1:C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193669"/>
    <outlinePr summaryBelow="1" summaryRight="1"/>
    <pageSetUpPr fitToPage="0"/>
  </sheetPr>
  <dimension ref="A1:G1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83203125" defaultRowHeight="15" customHeight="1" zeroHeight="0" outlineLevelRow="0"/>
  <cols>
    <col width="22" customWidth="1" style="16" min="1" max="1"/>
    <col width="10" customWidth="1" style="16" min="2" max="2"/>
    <col width="40" customWidth="1" style="16" min="3" max="3"/>
    <col width="4" customWidth="1" style="16" min="4" max="4"/>
    <col width="18" customWidth="1" style="16" min="5" max="5"/>
    <col width="12" customWidth="1" style="16" min="6" max="6"/>
    <col width="26" customWidth="1" style="16" min="7" max="7"/>
  </cols>
  <sheetData>
    <row r="1" ht="24" customHeight="1" s="17">
      <c r="A1" s="18" t="inlineStr">
        <is>
          <t>Settings and scoring assumptions</t>
        </is>
      </c>
    </row>
    <row r="3" ht="15" customHeight="1" s="17">
      <c r="A3" s="16" t="inlineStr">
        <is>
          <t>Leave this sheet unchanged unless you want to change the model weights.</t>
        </is>
      </c>
    </row>
    <row r="5" ht="31.5" customHeight="1" s="17">
      <c r="A5" s="21" t="inlineStr">
        <is>
          <t>Metric weight</t>
        </is>
      </c>
      <c r="B5" s="21" t="inlineStr">
        <is>
          <t>Value</t>
        </is>
      </c>
      <c r="C5" s="21" t="inlineStr">
        <is>
          <t>Use</t>
        </is>
      </c>
      <c r="D5" s="21" t="n"/>
      <c r="E5" s="21" t="inlineStr">
        <is>
          <t>Confidence score</t>
        </is>
      </c>
      <c r="F5" s="21" t="inlineStr">
        <is>
          <t>Multiplier</t>
        </is>
      </c>
      <c r="G5" s="21" t="inlineStr">
        <is>
          <t>Meaning</t>
        </is>
      </c>
    </row>
    <row r="6" ht="21.75" customHeight="1" s="17">
      <c r="A6" s="22" t="inlineStr">
        <is>
          <t>Engagement quality</t>
        </is>
      </c>
      <c r="B6" s="23" t="n">
        <v>0.2</v>
      </c>
      <c r="C6" s="22" t="inlineStr">
        <is>
          <t>Quality of meaningful public affairs interventions</t>
        </is>
      </c>
      <c r="D6" s="23" t="n"/>
      <c r="E6" s="22" t="inlineStr">
        <is>
          <t>1</t>
        </is>
      </c>
      <c r="F6" s="23" t="n">
        <v>0.7</v>
      </c>
      <c r="G6" s="22" t="inlineStr">
        <is>
          <t>Weak evidence</t>
        </is>
      </c>
    </row>
    <row r="7" ht="21.75" customHeight="1" s="17">
      <c r="A7" s="22" t="inlineStr">
        <is>
          <t>Narrative traction</t>
        </is>
      </c>
      <c r="B7" s="23" t="n">
        <v>0.2</v>
      </c>
      <c r="C7" s="22" t="inlineStr">
        <is>
          <t>Whether your frame is showing up in policy debate or stakeholder feedback</t>
        </is>
      </c>
      <c r="D7" s="23" t="n"/>
      <c r="E7" s="22" t="inlineStr">
        <is>
          <t>2</t>
        </is>
      </c>
      <c r="F7" s="23" t="n">
        <v>0.8</v>
      </c>
      <c r="G7" s="22" t="inlineStr">
        <is>
          <t>Some signal</t>
        </is>
      </c>
    </row>
    <row r="8" ht="21.75" customHeight="1" s="17">
      <c r="A8" s="22" t="inlineStr">
        <is>
          <t>Stakeholder movement</t>
        </is>
      </c>
      <c r="B8" s="23" t="n">
        <v>0.25</v>
      </c>
      <c r="C8" s="22" t="inlineStr">
        <is>
          <t>Movement among priority stakeholders and institutions</t>
        </is>
      </c>
      <c r="D8" s="23" t="n"/>
      <c r="E8" s="22" t="inlineStr">
        <is>
          <t>3</t>
        </is>
      </c>
      <c r="F8" s="23" t="n">
        <v>0.9</v>
      </c>
      <c r="G8" s="22" t="inlineStr">
        <is>
          <t>Reasonable evidence</t>
        </is>
      </c>
    </row>
    <row r="9" ht="21.75" customHeight="1" s="17">
      <c r="A9" s="22" t="inlineStr">
        <is>
          <t>Outcome movement</t>
        </is>
      </c>
      <c r="B9" s="23" t="n">
        <v>0.35</v>
      </c>
      <c r="C9" s="22" t="inlineStr">
        <is>
          <t>Progress against weighted objectives</t>
        </is>
      </c>
      <c r="D9" s="23" t="n"/>
      <c r="E9" s="22" t="inlineStr">
        <is>
          <t>4</t>
        </is>
      </c>
      <c r="F9" s="23" t="n">
        <v>1</v>
      </c>
      <c r="G9" s="22" t="inlineStr">
        <is>
          <t>Good evidence</t>
        </is>
      </c>
    </row>
    <row r="10" ht="21.75" customHeight="1" s="17">
      <c r="A10" s="24" t="inlineStr">
        <is>
          <t>Total weight</t>
        </is>
      </c>
      <c r="B10" s="23">
        <f>SUM(B6:B9)</f>
        <v/>
      </c>
      <c r="C10" s="24" t="inlineStr">
        <is>
          <t>Should total 1.00</t>
        </is>
      </c>
      <c r="D10" s="23" t="n"/>
      <c r="E10" s="22" t="inlineStr">
        <is>
          <t>5</t>
        </is>
      </c>
      <c r="F10" s="23" t="n">
        <v>1.1</v>
      </c>
      <c r="G10" s="22" t="inlineStr">
        <is>
          <t>Strong evidence / triangulation</t>
        </is>
      </c>
    </row>
  </sheetData>
  <mergeCells count="1">
    <mergeCell ref="A1:G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193669"/>
    <outlinePr summaryBelow="1" summaryRight="1"/>
    <pageSetUpPr fitToPage="0"/>
  </sheetPr>
  <dimension ref="A1:R4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83203125" defaultRowHeight="15" customHeight="1" zeroHeight="0" outlineLevelRow="0"/>
  <cols>
    <col width="12" customWidth="1" style="16" min="1" max="1"/>
    <col width="24" customWidth="1" style="16" min="2" max="2"/>
    <col width="15" customWidth="1" style="16" min="3" max="3"/>
    <col width="18" customWidth="1" style="16" min="4" max="4"/>
    <col width="32" customWidth="1" style="16" min="5" max="5"/>
    <col width="16" customWidth="1" style="16" min="6" max="6"/>
    <col width="10" customWidth="1" style="16" min="7" max="7"/>
    <col width="12" customWidth="1" style="16" min="8" max="8"/>
    <col width="14" customWidth="1" style="16" min="9" max="9"/>
    <col width="15" customWidth="1" style="16" min="10" max="11"/>
    <col width="14" customWidth="1" style="16" min="12" max="12"/>
    <col width="13" customWidth="1" style="16" min="13" max="13"/>
    <col width="14" customWidth="1" style="16" min="14" max="14"/>
    <col width="15" customWidth="1" style="16" min="15" max="15"/>
    <col width="14" customWidth="1" style="16" min="16" max="16"/>
    <col width="24" customWidth="1" style="16" min="17" max="18"/>
  </cols>
  <sheetData>
    <row r="1" ht="24" customHeight="1" s="17">
      <c r="A1" s="18" t="inlineStr">
        <is>
          <t>Files - one row per active file, campaign, or issue</t>
        </is>
      </c>
    </row>
    <row r="2" ht="18.75" customHeight="1" s="17">
      <c r="A2" s="25" t="inlineStr">
        <is>
          <t>Blue cells are inputs. Black cells calculate from other sheets. Replace the example rows.</t>
        </is>
      </c>
    </row>
    <row r="4" ht="31.5" customHeight="1" s="17">
      <c r="A4" s="21" t="inlineStr">
        <is>
          <t>File ID</t>
        </is>
      </c>
      <c r="B4" s="21" t="inlineStr">
        <is>
          <t>File / issue / campaign</t>
        </is>
      </c>
      <c r="C4" s="21" t="inlineStr">
        <is>
          <t>Owner</t>
        </is>
      </c>
      <c r="D4" s="21" t="inlineStr">
        <is>
          <t>Function / market</t>
        </is>
      </c>
      <c r="E4" s="21" t="inlineStr">
        <is>
          <t>Objective summary</t>
        </is>
      </c>
      <c r="F4" s="21" t="inlineStr">
        <is>
          <t>Current stage</t>
        </is>
      </c>
      <c r="G4" s="21" t="inlineStr">
        <is>
          <t>Priority (1-5)</t>
        </is>
      </c>
      <c r="H4" s="21" t="inlineStr">
        <is>
          <t>Review month</t>
        </is>
      </c>
      <c r="I4" s="21" t="inlineStr">
        <is>
          <t>Engagement quality score</t>
        </is>
      </c>
      <c r="J4" s="21" t="inlineStr">
        <is>
          <t>Narrative traction score</t>
        </is>
      </c>
      <c r="K4" s="21" t="inlineStr">
        <is>
          <t>Stakeholder movement score</t>
        </is>
      </c>
      <c r="L4" s="21" t="inlineStr">
        <is>
          <t>Outcome movement score</t>
        </is>
      </c>
      <c r="M4" s="21" t="inlineStr">
        <is>
          <t>Confidence score</t>
        </is>
      </c>
      <c r="N4" s="21" t="inlineStr">
        <is>
          <t>Weighted impact score</t>
        </is>
      </c>
      <c r="O4" s="21" t="inlineStr">
        <is>
          <t>Priority-adjusted score</t>
        </is>
      </c>
      <c r="P4" s="21" t="inlineStr">
        <is>
          <t>Overall status</t>
        </is>
      </c>
      <c r="Q4" s="21" t="inlineStr">
        <is>
          <t>Management note</t>
        </is>
      </c>
      <c r="R4" s="21" t="inlineStr">
        <is>
          <t>Next 30-day priority</t>
        </is>
      </c>
    </row>
    <row r="5" ht="42" customHeight="1" s="17">
      <c r="A5" s="26" t="inlineStr">
        <is>
          <t>F-001</t>
        </is>
      </c>
      <c r="B5" s="26" t="inlineStr">
        <is>
          <t>Packaging regulation file</t>
        </is>
      </c>
      <c r="C5" s="26" t="inlineStr">
        <is>
          <t>A. Smith</t>
        </is>
      </c>
      <c r="D5" s="26" t="inlineStr">
        <is>
          <t>EU Public Affairs</t>
        </is>
      </c>
      <c r="E5" s="26" t="inlineStr">
        <is>
          <t>Protect recycled-content pathway in final text</t>
        </is>
      </c>
      <c r="F5" s="26" t="inlineStr">
        <is>
          <t>Final negotiation</t>
        </is>
      </c>
      <c r="G5" s="26" t="n">
        <v>5</v>
      </c>
      <c r="H5" s="26" t="inlineStr">
        <is>
          <t>2026-03</t>
        </is>
      </c>
      <c r="I5" s="22">
        <f>IF(A5="","",IFERROR(ROUND(AVERAGEIFS(Engagements!$J$5:$J$89,Engagements!$A$5:$A$89,A5),2),""))</f>
        <v/>
      </c>
      <c r="J5" s="22">
        <f>IF(A5="","",IFERROR(ROUND(AVERAGEIFS('Signals &amp; Outcomes'!$G$5:$G$84,'Signals &amp; Outcomes'!$A$5:$A$84,A5),2),""))</f>
        <v/>
      </c>
      <c r="K5" s="22">
        <f>IF(A5="","",IFERROR(ROUND(SUMIFS(Stakeholders!$G$5:$G$79,Stakeholders!$A$5:$A$79,A5)/SUMIFS(Stakeholders!$D$5:$D$79,Stakeholders!$A$5:$A$79,A5),2),""))</f>
        <v/>
      </c>
      <c r="L5" s="22">
        <f>IF(A5="","",IFERROR(ROUND(SUMPRODUCT((Objectives!$A$5:$A$74=A5)*(Objectives!$C$5:$C$74)*(Objectives!$E$5:$E$74))/SUMIFS(Objectives!$C$5:$C$74,Objectives!$A$5:$A$74,A5),2),""))</f>
        <v/>
      </c>
      <c r="M5" s="22">
        <f>IF(A5="","",IFERROR(ROUND(AVERAGEIFS(Evidence!$D$5:$D$69,Evidence!$A$5:$A$69,A5),2),""))</f>
        <v/>
      </c>
      <c r="N5" s="22">
        <f>IF(A5="","",IF(COUNT(I5:L5)&lt;4,"",ROUND(I5*Settings!$B$6 + J5*Settings!$B$7 + K5*Settings!$B$8 + L5*Settings!$B$9,2)))</f>
        <v/>
      </c>
      <c r="O5" s="22">
        <f>IF(A5="","",IF(OR(N5="",M5=""),"",ROUND(N5*INDEX(Settings!$F$6:$F$10,MAX(1,MIN(5,ROUND(M5,0))))*G5/5,2)))</f>
        <v/>
      </c>
      <c r="P5" s="22">
        <f>IF(O5="","",IF(O5&gt;=4.2,"Strong",IF(O5&gt;=3.4,"Generally solid",IF(O5&gt;=2.6,"Mixed",IF(O5&gt;=1.8,"Fragile","Critical")))))</f>
        <v/>
      </c>
      <c r="Q5" s="26" t="inlineStr">
        <is>
          <t>Coalition broadly aligned; opposition narrative tightening</t>
        </is>
      </c>
      <c r="R5" s="26" t="inlineStr">
        <is>
          <t>Secure compromise text with rapporteur</t>
        </is>
      </c>
    </row>
    <row r="6" ht="42" customHeight="1" s="17">
      <c r="A6" s="26" t="inlineStr">
        <is>
          <t>F-002</t>
        </is>
      </c>
      <c r="B6" s="26" t="inlineStr">
        <is>
          <t>Hospital funding campaign</t>
        </is>
      </c>
      <c r="C6" s="26" t="inlineStr">
        <is>
          <t>R. Khan</t>
        </is>
      </c>
      <c r="D6" s="26" t="inlineStr">
        <is>
          <t>Health advocacy</t>
        </is>
      </c>
      <c r="E6" s="26" t="inlineStr">
        <is>
          <t>Win regional budget support for new oncology unit</t>
        </is>
      </c>
      <c r="F6" s="26" t="inlineStr">
        <is>
          <t>Committee review</t>
        </is>
      </c>
      <c r="G6" s="26" t="n">
        <v>5</v>
      </c>
      <c r="H6" s="26" t="inlineStr">
        <is>
          <t>2026-03</t>
        </is>
      </c>
      <c r="I6" s="22">
        <f>IF(A6="","",IFERROR(ROUND(AVERAGEIFS(Engagements!$J$5:$J$89,Engagements!$A$5:$A$89,A6),2),""))</f>
        <v/>
      </c>
      <c r="J6" s="22">
        <f>IF(A6="","",IFERROR(ROUND(AVERAGEIFS('Signals &amp; Outcomes'!$G$5:$G$84,'Signals &amp; Outcomes'!$A$5:$A$84,A6),2),""))</f>
        <v/>
      </c>
      <c r="K6" s="22">
        <f>IF(A6="","",IFERROR(ROUND(SUMIFS(Stakeholders!$G$5:$G$79,Stakeholders!$A$5:$A$79,A6)/SUMIFS(Stakeholders!$D$5:$D$79,Stakeholders!$A$5:$A$79,A6),2),""))</f>
        <v/>
      </c>
      <c r="L6" s="22">
        <f>IF(A6="","",IFERROR(ROUND(SUMPRODUCT((Objectives!$A$5:$A$74=A6)*(Objectives!$C$5:$C$74)*(Objectives!$E$5:$E$74))/SUMIFS(Objectives!$C$5:$C$74,Objectives!$A$5:$A$74,A6),2),""))</f>
        <v/>
      </c>
      <c r="M6" s="22">
        <f>IF(A6="","",IFERROR(ROUND(AVERAGEIFS(Evidence!$D$5:$D$69,Evidence!$A$5:$A$69,A6),2),""))</f>
        <v/>
      </c>
      <c r="N6" s="22">
        <f>IF(A6="","",IF(COUNT(I6:L6)&lt;4,"",ROUND(I6*Settings!$B$6 + J6*Settings!$B$7 + K6*Settings!$B$8 + L6*Settings!$B$9,2)))</f>
        <v/>
      </c>
      <c r="O6" s="22">
        <f>IF(A6="","",IF(OR(N6="",M6=""),"",ROUND(N6*INDEX(Settings!$F$6:$F$10,MAX(1,MIN(5,ROUND(M6,0))))*G6/5,2)))</f>
        <v/>
      </c>
      <c r="P6" s="22">
        <f>IF(O6="","",IF(O6&gt;=4.2,"Strong",IF(O6&gt;=3.4,"Generally solid",IF(O6&gt;=2.6,"Mixed",IF(O6&gt;=1.8,"Fragile","Critical")))))</f>
        <v/>
      </c>
      <c r="Q6" s="26" t="inlineStr">
        <is>
          <t>Clinician support improving but budget headroom still tight</t>
        </is>
      </c>
      <c r="R6" s="26" t="inlineStr">
        <is>
          <t>Lock finance committee champion</t>
        </is>
      </c>
    </row>
    <row r="7" ht="42" customHeight="1" s="17">
      <c r="A7" s="26" t="inlineStr">
        <is>
          <t>F-003</t>
        </is>
      </c>
      <c r="B7" s="26" t="inlineStr">
        <is>
          <t>SME tax reform file</t>
        </is>
      </c>
      <c r="C7" s="26" t="inlineStr">
        <is>
          <t>L. Chen</t>
        </is>
      </c>
      <c r="D7" s="26" t="inlineStr">
        <is>
          <t>Trade association</t>
        </is>
      </c>
      <c r="E7" s="26" t="inlineStr">
        <is>
          <t>Obtain phased implementation and guidance note</t>
        </is>
      </c>
      <c r="F7" s="26" t="inlineStr">
        <is>
          <t>Draft legislation</t>
        </is>
      </c>
      <c r="G7" s="26" t="n">
        <v>5</v>
      </c>
      <c r="H7" s="26" t="inlineStr">
        <is>
          <t>2026-03</t>
        </is>
      </c>
      <c r="I7" s="22">
        <f>IF(A7="","",IFERROR(ROUND(AVERAGEIFS(Engagements!$J$5:$J$89,Engagements!$A$5:$A$89,A7),2),""))</f>
        <v/>
      </c>
      <c r="J7" s="22">
        <f>IF(A7="","",IFERROR(ROUND(AVERAGEIFS('Signals &amp; Outcomes'!$G$5:$G$84,'Signals &amp; Outcomes'!$A$5:$A$84,A7),2),""))</f>
        <v/>
      </c>
      <c r="K7" s="22">
        <f>IF(A7="","",IFERROR(ROUND(SUMIFS(Stakeholders!$G$5:$G$79,Stakeholders!$A$5:$A$79,A7)/SUMIFS(Stakeholders!$D$5:$D$79,Stakeholders!$A$5:$A$79,A7),2),""))</f>
        <v/>
      </c>
      <c r="L7" s="22">
        <f>IF(A7="","",IFERROR(ROUND(SUMPRODUCT((Objectives!$A$5:$A$74=A7)*(Objectives!$C$5:$C$74)*(Objectives!$E$5:$E$74))/SUMIFS(Objectives!$C$5:$C$74,Objectives!$A$5:$A$74,A7),2),""))</f>
        <v/>
      </c>
      <c r="M7" s="22">
        <f>IF(A7="","",IFERROR(ROUND(AVERAGEIFS(Evidence!$D$5:$D$69,Evidence!$A$5:$A$69,A7),2),""))</f>
        <v/>
      </c>
      <c r="N7" s="22">
        <f>IF(A7="","",IF(COUNT(I7:L7)&lt;4,"",ROUND(I7*Settings!$B$6 + J7*Settings!$B$7 + K7*Settings!$B$8 + L7*Settings!$B$9,2)))</f>
        <v/>
      </c>
      <c r="O7" s="22">
        <f>IF(A7="","",IF(OR(N7="",M7=""),"",ROUND(N7*INDEX(Settings!$F$6:$F$10,MAX(1,MIN(5,ROUND(M7,0))))*G7/5,2)))</f>
        <v/>
      </c>
      <c r="P7" s="22">
        <f>IF(O7="","",IF(O7&gt;=4.2,"Strong",IF(O7&gt;=3.4,"Generally solid",IF(O7&gt;=2.6,"Mixed",IF(O7&gt;=1.8,"Fragile","Critical")))))</f>
        <v/>
      </c>
      <c r="Q7" s="26" t="inlineStr">
        <is>
          <t>Business coalition aligned, ministry still cautious</t>
        </is>
      </c>
      <c r="R7" s="26" t="inlineStr">
        <is>
          <t>Shift treasury concern from timing to safeguards</t>
        </is>
      </c>
    </row>
    <row r="8" ht="42" customHeight="1" s="17">
      <c r="A8" s="26" t="inlineStr">
        <is>
          <t>F-004</t>
        </is>
      </c>
      <c r="B8" s="26" t="inlineStr">
        <is>
          <t>Data centre permitting programme</t>
        </is>
      </c>
      <c r="C8" s="26" t="inlineStr">
        <is>
          <t>M. Rossi</t>
        </is>
      </c>
      <c r="D8" s="26" t="inlineStr">
        <is>
          <t>Corporate affairs</t>
        </is>
      </c>
      <c r="E8" s="26" t="inlineStr">
        <is>
          <t>Reduce local objections and speed up permit path</t>
        </is>
      </c>
      <c r="F8" s="26" t="inlineStr">
        <is>
          <t>Local hearings</t>
        </is>
      </c>
      <c r="G8" s="26" t="n">
        <v>3</v>
      </c>
      <c r="H8" s="26" t="inlineStr">
        <is>
          <t>2026-03</t>
        </is>
      </c>
      <c r="I8" s="22">
        <f>IF(A8="","",IFERROR(ROUND(AVERAGEIFS(Engagements!$J$5:$J$89,Engagements!$A$5:$A$89,A8),2),""))</f>
        <v/>
      </c>
      <c r="J8" s="22">
        <f>IF(A8="","",IFERROR(ROUND(AVERAGEIFS('Signals &amp; Outcomes'!$G$5:$G$84,'Signals &amp; Outcomes'!$A$5:$A$84,A8),2),""))</f>
        <v/>
      </c>
      <c r="K8" s="22">
        <f>IF(A8="","",IFERROR(ROUND(SUMIFS(Stakeholders!$G$5:$G$79,Stakeholders!$A$5:$A$79,A8)/SUMIFS(Stakeholders!$D$5:$D$79,Stakeholders!$A$5:$A$79,A8),2),""))</f>
        <v/>
      </c>
      <c r="L8" s="22">
        <f>IF(A8="","",IFERROR(ROUND(SUMPRODUCT((Objectives!$A$5:$A$74=A8)*(Objectives!$C$5:$C$74)*(Objectives!$E$5:$E$74))/SUMIFS(Objectives!$C$5:$C$74,Objectives!$A$5:$A$74,A8),2),""))</f>
        <v/>
      </c>
      <c r="M8" s="22">
        <f>IF(A8="","",IFERROR(ROUND(AVERAGEIFS(Evidence!$D$5:$D$69,Evidence!$A$5:$A$69,A8),2),""))</f>
        <v/>
      </c>
      <c r="N8" s="22">
        <f>IF(A8="","",IF(COUNT(I8:L8)&lt;4,"",ROUND(I8*Settings!$B$6 + J8*Settings!$B$7 + K8*Settings!$B$8 + L8*Settings!$B$9,2)))</f>
        <v/>
      </c>
      <c r="O8" s="22">
        <f>IF(A8="","",IF(OR(N8="",M8=""),"",ROUND(N8*INDEX(Settings!$F$6:$F$10,MAX(1,MIN(5,ROUND(M8,0))))*G8/5,2)))</f>
        <v/>
      </c>
      <c r="P8" s="22">
        <f>IF(O8="","",IF(O8&gt;=4.2,"Strong",IF(O8&gt;=3.4,"Generally solid",IF(O8&gt;=2.6,"Mixed",IF(O8&gt;=1.8,"Fragile","Critical")))))</f>
        <v/>
      </c>
      <c r="Q8" s="26" t="inlineStr">
        <is>
          <t>Supportive business voices emerging; environmental criticism remains active</t>
        </is>
      </c>
      <c r="R8" s="26" t="inlineStr">
        <is>
          <t>Turn mitigation package into planning consent language</t>
        </is>
      </c>
    </row>
    <row r="9" ht="42" customHeight="1" s="17">
      <c r="A9" s="26" t="inlineStr">
        <is>
          <t>F-005</t>
        </is>
      </c>
      <c r="B9" s="26" t="inlineStr">
        <is>
          <t>Skills levy reform file</t>
        </is>
      </c>
      <c r="C9" s="26" t="inlineStr">
        <is>
          <t>J. Walker</t>
        </is>
      </c>
      <c r="D9" s="26" t="inlineStr">
        <is>
          <t>Employer coalition</t>
        </is>
      </c>
      <c r="E9" s="26" t="inlineStr">
        <is>
          <t>Secure apprenticeship flexibility in levy redesign</t>
        </is>
      </c>
      <c r="F9" s="26" t="inlineStr">
        <is>
          <t>Consultation window</t>
        </is>
      </c>
      <c r="G9" s="26" t="n">
        <v>4</v>
      </c>
      <c r="H9" s="26" t="inlineStr">
        <is>
          <t>2026-03</t>
        </is>
      </c>
      <c r="I9" s="22">
        <f>IF(A9="","",IFERROR(ROUND(AVERAGEIFS(Engagements!$J$5:$J$89,Engagements!$A$5:$A$89,A9),2),""))</f>
        <v/>
      </c>
      <c r="J9" s="22">
        <f>IF(A9="","",IFERROR(ROUND(AVERAGEIFS('Signals &amp; Outcomes'!$G$5:$G$84,'Signals &amp; Outcomes'!$A$5:$A$84,A9),2),""))</f>
        <v/>
      </c>
      <c r="K9" s="22">
        <f>IF(A9="","",IFERROR(ROUND(SUMIFS(Stakeholders!$G$5:$G$79,Stakeholders!$A$5:$A$79,A9)/SUMIFS(Stakeholders!$D$5:$D$79,Stakeholders!$A$5:$A$79,A9),2),""))</f>
        <v/>
      </c>
      <c r="L9" s="22">
        <f>IF(A9="","",IFERROR(ROUND(SUMPRODUCT((Objectives!$A$5:$A$74=A9)*(Objectives!$C$5:$C$74)*(Objectives!$E$5:$E$74))/SUMIFS(Objectives!$C$5:$C$74,Objectives!$A$5:$A$74,A9),2),""))</f>
        <v/>
      </c>
      <c r="M9" s="22">
        <f>IF(A9="","",IFERROR(ROUND(AVERAGEIFS(Evidence!$D$5:$D$69,Evidence!$A$5:$A$69,A9),2),""))</f>
        <v/>
      </c>
      <c r="N9" s="22">
        <f>IF(A9="","",IF(COUNT(I9:L9)&lt;4,"",ROUND(I9*Settings!$B$6 + J9*Settings!$B$7 + K9*Settings!$B$8 + L9*Settings!$B$9,2)))</f>
        <v/>
      </c>
      <c r="O9" s="22">
        <f>IF(A9="","",IF(OR(N9="",M9=""),"",ROUND(N9*INDEX(Settings!$F$6:$F$10,MAX(1,MIN(5,ROUND(M9,0))))*G9/5,2)))</f>
        <v/>
      </c>
      <c r="P9" s="22">
        <f>IF(O9="","",IF(O9&gt;=4.2,"Strong",IF(O9&gt;=3.4,"Generally solid",IF(O9&gt;=2.6,"Mixed",IF(O9&gt;=1.8,"Fragile","Critical")))))</f>
        <v/>
      </c>
      <c r="Q9" s="26" t="inlineStr">
        <is>
          <t>Officials are engaging substantively; provider concerns need bridging</t>
        </is>
      </c>
      <c r="R9" s="26" t="inlineStr">
        <is>
          <t>Submit revised drafting with provider cover</t>
        </is>
      </c>
    </row>
    <row r="10" ht="42" customHeight="1" s="17">
      <c r="A10" s="26" t="inlineStr">
        <is>
          <t>F-006</t>
        </is>
      </c>
      <c r="B10" s="26" t="inlineStr">
        <is>
          <t>Climate disclosure implementation</t>
        </is>
      </c>
      <c r="C10" s="26" t="inlineStr">
        <is>
          <t>S. Dubois</t>
        </is>
      </c>
      <c r="D10" s="26" t="inlineStr">
        <is>
          <t>Financial services PA</t>
        </is>
      </c>
      <c r="E10" s="26" t="inlineStr">
        <is>
          <t>Win transition relief and pragmatic supervisory guidance</t>
        </is>
      </c>
      <c r="F10" s="26" t="inlineStr">
        <is>
          <t>Regulatory guidance</t>
        </is>
      </c>
      <c r="G10" s="26" t="n">
        <v>4</v>
      </c>
      <c r="H10" s="26" t="inlineStr">
        <is>
          <t>2026-03</t>
        </is>
      </c>
      <c r="I10" s="22">
        <f>IF(A10="","",IFERROR(ROUND(AVERAGEIFS(Engagements!$J$5:$J$89,Engagements!$A$5:$A$89,A10),2),""))</f>
        <v/>
      </c>
      <c r="J10" s="22">
        <f>IF(A10="","",IFERROR(ROUND(AVERAGEIFS('Signals &amp; Outcomes'!$G$5:$G$84,'Signals &amp; Outcomes'!$A$5:$A$84,A10),2),""))</f>
        <v/>
      </c>
      <c r="K10" s="22">
        <f>IF(A10="","",IFERROR(ROUND(SUMIFS(Stakeholders!$G$5:$G$79,Stakeholders!$A$5:$A$79,A10)/SUMIFS(Stakeholders!$D$5:$D$79,Stakeholders!$A$5:$A$79,A10),2),""))</f>
        <v/>
      </c>
      <c r="L10" s="22">
        <f>IF(A10="","",IFERROR(ROUND(SUMPRODUCT((Objectives!$A$5:$A$74=A10)*(Objectives!$C$5:$C$74)*(Objectives!$E$5:$E$74))/SUMIFS(Objectives!$C$5:$C$74,Objectives!$A$5:$A$74,A10),2),""))</f>
        <v/>
      </c>
      <c r="M10" s="22">
        <f>IF(A10="","",IFERROR(ROUND(AVERAGEIFS(Evidence!$D$5:$D$69,Evidence!$A$5:$A$69,A10),2),""))</f>
        <v/>
      </c>
      <c r="N10" s="22">
        <f>IF(A10="","",IF(COUNT(I10:L10)&lt;4,"",ROUND(I10*Settings!$B$6 + J10*Settings!$B$7 + K10*Settings!$B$8 + L10*Settings!$B$9,2)))</f>
        <v/>
      </c>
      <c r="O10" s="22">
        <f>IF(A10="","",IF(OR(N10="",M10=""),"",ROUND(N10*INDEX(Settings!$F$6:$F$10,MAX(1,MIN(5,ROUND(M10,0))))*G10/5,2)))</f>
        <v/>
      </c>
      <c r="P10" s="22">
        <f>IF(O10="","",IF(O10&gt;=4.2,"Strong",IF(O10&gt;=3.4,"Generally solid",IF(O10&gt;=2.6,"Mixed",IF(O10&gt;=1.8,"Fragile","Critical")))))</f>
        <v/>
      </c>
      <c r="Q10" s="26" t="inlineStr">
        <is>
          <t>Industry ask coherent; supervisors open but non-committal</t>
        </is>
      </c>
      <c r="R10" s="26" t="inlineStr">
        <is>
          <t>Convert technical ask into supervisor-ready options</t>
        </is>
      </c>
    </row>
    <row r="11" ht="42" customHeight="1" s="17">
      <c r="A11" s="26" t="n"/>
      <c r="B11" s="26" t="n"/>
      <c r="C11" s="26" t="n"/>
      <c r="D11" s="26" t="n"/>
      <c r="E11" s="26" t="n"/>
      <c r="F11" s="26" t="n"/>
      <c r="G11" s="26" t="n"/>
      <c r="H11" s="26" t="n"/>
      <c r="I11" s="22">
        <f>IF(A11="","",IFERROR(ROUND(AVERAGEIFS(Engagements!$J$5:$J$89,Engagements!$A$5:$A$89,A11),2),""))</f>
        <v/>
      </c>
      <c r="J11" s="22">
        <f>IF(A11="","",IFERROR(ROUND(AVERAGEIFS('Signals &amp; Outcomes'!$G$5:$G$84,'Signals &amp; Outcomes'!$A$5:$A$84,A11),2),""))</f>
        <v/>
      </c>
      <c r="K11" s="22">
        <f>IF(A11="","",IFERROR(ROUND(SUMIFS(Stakeholders!$G$5:$G$79,Stakeholders!$A$5:$A$79,A11)/SUMIFS(Stakeholders!$D$5:$D$79,Stakeholders!$A$5:$A$79,A11),2),""))</f>
        <v/>
      </c>
      <c r="L11" s="22">
        <f>IF(A11="","",IFERROR(ROUND(SUMPRODUCT((Objectives!$A$5:$A$74=A11)*(Objectives!$C$5:$C$74)*(Objectives!$E$5:$E$74))/SUMIFS(Objectives!$C$5:$C$74,Objectives!$A$5:$A$74,A11),2),""))</f>
        <v/>
      </c>
      <c r="M11" s="22">
        <f>IF(A11="","",IFERROR(ROUND(AVERAGEIFS(Evidence!$D$5:$D$69,Evidence!$A$5:$A$69,A11),2),""))</f>
        <v/>
      </c>
      <c r="N11" s="22">
        <f>IF(A11="","",IF(COUNT(I11:L11)&lt;4,"",ROUND(I11*Settings!$B$6 + J11*Settings!$B$7 + K11*Settings!$B$8 + L11*Settings!$B$9,2)))</f>
        <v/>
      </c>
      <c r="O11" s="22">
        <f>IF(A11="","",IF(OR(N11="",M11=""),"",ROUND(N11*INDEX(Settings!$F$6:$F$10,MAX(1,MIN(5,ROUND(M11,0))))*G11/5,2)))</f>
        <v/>
      </c>
      <c r="P11" s="22">
        <f>IF(O11="","",IF(O11&gt;=4.2,"Strong",IF(O11&gt;=3.4,"Generally solid",IF(O11&gt;=2.6,"Mixed",IF(O11&gt;=1.8,"Fragile","Critical")))))</f>
        <v/>
      </c>
      <c r="Q11" s="26" t="n"/>
      <c r="R11" s="26" t="n"/>
    </row>
    <row r="12" ht="42" customHeight="1" s="17">
      <c r="A12" s="26" t="n"/>
      <c r="B12" s="26" t="n"/>
      <c r="C12" s="26" t="n"/>
      <c r="D12" s="26" t="n"/>
      <c r="E12" s="26" t="n"/>
      <c r="F12" s="26" t="n"/>
      <c r="G12" s="26" t="n"/>
      <c r="H12" s="26" t="n"/>
      <c r="I12" s="22">
        <f>IF(A12="","",IFERROR(ROUND(AVERAGEIFS(Engagements!$J$5:$J$89,Engagements!$A$5:$A$89,A12),2),""))</f>
        <v/>
      </c>
      <c r="J12" s="22">
        <f>IF(A12="","",IFERROR(ROUND(AVERAGEIFS('Signals &amp; Outcomes'!$G$5:$G$84,'Signals &amp; Outcomes'!$A$5:$A$84,A12),2),""))</f>
        <v/>
      </c>
      <c r="K12" s="22">
        <f>IF(A12="","",IFERROR(ROUND(SUMIFS(Stakeholders!$G$5:$G$79,Stakeholders!$A$5:$A$79,A12)/SUMIFS(Stakeholders!$D$5:$D$79,Stakeholders!$A$5:$A$79,A12),2),""))</f>
        <v/>
      </c>
      <c r="L12" s="22">
        <f>IF(A12="","",IFERROR(ROUND(SUMPRODUCT((Objectives!$A$5:$A$74=A12)*(Objectives!$C$5:$C$74)*(Objectives!$E$5:$E$74))/SUMIFS(Objectives!$C$5:$C$74,Objectives!$A$5:$A$74,A12),2),""))</f>
        <v/>
      </c>
      <c r="M12" s="22">
        <f>IF(A12="","",IFERROR(ROUND(AVERAGEIFS(Evidence!$D$5:$D$69,Evidence!$A$5:$A$69,A12),2),""))</f>
        <v/>
      </c>
      <c r="N12" s="22">
        <f>IF(A12="","",IF(COUNT(I12:L12)&lt;4,"",ROUND(I12*Settings!$B$6 + J12*Settings!$B$7 + K12*Settings!$B$8 + L12*Settings!$B$9,2)))</f>
        <v/>
      </c>
      <c r="O12" s="22">
        <f>IF(A12="","",IF(OR(N12="",M12=""),"",ROUND(N12*INDEX(Settings!$F$6:$F$10,MAX(1,MIN(5,ROUND(M12,0))))*G12/5,2)))</f>
        <v/>
      </c>
      <c r="P12" s="22">
        <f>IF(O12="","",IF(O12&gt;=4.2,"Strong",IF(O12&gt;=3.4,"Generally solid",IF(O12&gt;=2.6,"Mixed",IF(O12&gt;=1.8,"Fragile","Critical")))))</f>
        <v/>
      </c>
      <c r="Q12" s="26" t="n"/>
      <c r="R12" s="26" t="n"/>
    </row>
    <row r="13" ht="42" customHeight="1" s="17">
      <c r="A13" s="26" t="n"/>
      <c r="B13" s="26" t="n"/>
      <c r="C13" s="26" t="n"/>
      <c r="D13" s="26" t="n"/>
      <c r="E13" s="26" t="n"/>
      <c r="F13" s="26" t="n"/>
      <c r="G13" s="26" t="n"/>
      <c r="H13" s="26" t="n"/>
      <c r="I13" s="22">
        <f>IF(A13="","",IFERROR(ROUND(AVERAGEIFS(Engagements!$J$5:$J$89,Engagements!$A$5:$A$89,A13),2),""))</f>
        <v/>
      </c>
      <c r="J13" s="22">
        <f>IF(A13="","",IFERROR(ROUND(AVERAGEIFS('Signals &amp; Outcomes'!$G$5:$G$84,'Signals &amp; Outcomes'!$A$5:$A$84,A13),2),""))</f>
        <v/>
      </c>
      <c r="K13" s="22">
        <f>IF(A13="","",IFERROR(ROUND(SUMIFS(Stakeholders!$G$5:$G$79,Stakeholders!$A$5:$A$79,A13)/SUMIFS(Stakeholders!$D$5:$D$79,Stakeholders!$A$5:$A$79,A13),2),""))</f>
        <v/>
      </c>
      <c r="L13" s="22">
        <f>IF(A13="","",IFERROR(ROUND(SUMPRODUCT((Objectives!$A$5:$A$74=A13)*(Objectives!$C$5:$C$74)*(Objectives!$E$5:$E$74))/SUMIFS(Objectives!$C$5:$C$74,Objectives!$A$5:$A$74,A13),2),""))</f>
        <v/>
      </c>
      <c r="M13" s="22">
        <f>IF(A13="","",IFERROR(ROUND(AVERAGEIFS(Evidence!$D$5:$D$69,Evidence!$A$5:$A$69,A13),2),""))</f>
        <v/>
      </c>
      <c r="N13" s="22">
        <f>IF(A13="","",IF(COUNT(I13:L13)&lt;4,"",ROUND(I13*Settings!$B$6 + J13*Settings!$B$7 + K13*Settings!$B$8 + L13*Settings!$B$9,2)))</f>
        <v/>
      </c>
      <c r="O13" s="22">
        <f>IF(A13="","",IF(OR(N13="",M13=""),"",ROUND(N13*INDEX(Settings!$F$6:$F$10,MAX(1,MIN(5,ROUND(M13,0))))*G13/5,2)))</f>
        <v/>
      </c>
      <c r="P13" s="22">
        <f>IF(O13="","",IF(O13&gt;=4.2,"Strong",IF(O13&gt;=3.4,"Generally solid",IF(O13&gt;=2.6,"Mixed",IF(O13&gt;=1.8,"Fragile","Critical")))))</f>
        <v/>
      </c>
      <c r="Q13" s="26" t="n"/>
      <c r="R13" s="26" t="n"/>
    </row>
    <row r="14" ht="42" customHeight="1" s="17">
      <c r="A14" s="26" t="n"/>
      <c r="B14" s="26" t="n"/>
      <c r="C14" s="26" t="n"/>
      <c r="D14" s="26" t="n"/>
      <c r="E14" s="26" t="n"/>
      <c r="F14" s="26" t="n"/>
      <c r="G14" s="26" t="n"/>
      <c r="H14" s="26" t="n"/>
      <c r="I14" s="22">
        <f>IF(A14="","",IFERROR(ROUND(AVERAGEIFS(Engagements!$J$5:$J$89,Engagements!$A$5:$A$89,A14),2),""))</f>
        <v/>
      </c>
      <c r="J14" s="22">
        <f>IF(A14="","",IFERROR(ROUND(AVERAGEIFS('Signals &amp; Outcomes'!$G$5:$G$84,'Signals &amp; Outcomes'!$A$5:$A$84,A14),2),""))</f>
        <v/>
      </c>
      <c r="K14" s="22">
        <f>IF(A14="","",IFERROR(ROUND(SUMIFS(Stakeholders!$G$5:$G$79,Stakeholders!$A$5:$A$79,A14)/SUMIFS(Stakeholders!$D$5:$D$79,Stakeholders!$A$5:$A$79,A14),2),""))</f>
        <v/>
      </c>
      <c r="L14" s="22">
        <f>IF(A14="","",IFERROR(ROUND(SUMPRODUCT((Objectives!$A$5:$A$74=A14)*(Objectives!$C$5:$C$74)*(Objectives!$E$5:$E$74))/SUMIFS(Objectives!$C$5:$C$74,Objectives!$A$5:$A$74,A14),2),""))</f>
        <v/>
      </c>
      <c r="M14" s="22">
        <f>IF(A14="","",IFERROR(ROUND(AVERAGEIFS(Evidence!$D$5:$D$69,Evidence!$A$5:$A$69,A14),2),""))</f>
        <v/>
      </c>
      <c r="N14" s="22">
        <f>IF(A14="","",IF(COUNT(I14:L14)&lt;4,"",ROUND(I14*Settings!$B$6 + J14*Settings!$B$7 + K14*Settings!$B$8 + L14*Settings!$B$9,2)))</f>
        <v/>
      </c>
      <c r="O14" s="22">
        <f>IF(A14="","",IF(OR(N14="",M14=""),"",ROUND(N14*INDEX(Settings!$F$6:$F$10,MAX(1,MIN(5,ROUND(M14,0))))*G14/5,2)))</f>
        <v/>
      </c>
      <c r="P14" s="22">
        <f>IF(O14="","",IF(O14&gt;=4.2,"Strong",IF(O14&gt;=3.4,"Generally solid",IF(O14&gt;=2.6,"Mixed",IF(O14&gt;=1.8,"Fragile","Critical")))))</f>
        <v/>
      </c>
      <c r="Q14" s="26" t="n"/>
      <c r="R14" s="26" t="n"/>
    </row>
    <row r="15" ht="42" customHeight="1" s="17">
      <c r="A15" s="26" t="n"/>
      <c r="B15" s="26" t="n"/>
      <c r="C15" s="26" t="n"/>
      <c r="D15" s="26" t="n"/>
      <c r="E15" s="26" t="n"/>
      <c r="F15" s="26" t="n"/>
      <c r="G15" s="26" t="n"/>
      <c r="H15" s="26" t="n"/>
      <c r="I15" s="22">
        <f>IF(A15="","",IFERROR(ROUND(AVERAGEIFS(Engagements!$J$5:$J$89,Engagements!$A$5:$A$89,A15),2),""))</f>
        <v/>
      </c>
      <c r="J15" s="22">
        <f>IF(A15="","",IFERROR(ROUND(AVERAGEIFS('Signals &amp; Outcomes'!$G$5:$G$84,'Signals &amp; Outcomes'!$A$5:$A$84,A15),2),""))</f>
        <v/>
      </c>
      <c r="K15" s="22">
        <f>IF(A15="","",IFERROR(ROUND(SUMIFS(Stakeholders!$G$5:$G$79,Stakeholders!$A$5:$A$79,A15)/SUMIFS(Stakeholders!$D$5:$D$79,Stakeholders!$A$5:$A$79,A15),2),""))</f>
        <v/>
      </c>
      <c r="L15" s="22">
        <f>IF(A15="","",IFERROR(ROUND(SUMPRODUCT((Objectives!$A$5:$A$74=A15)*(Objectives!$C$5:$C$74)*(Objectives!$E$5:$E$74))/SUMIFS(Objectives!$C$5:$C$74,Objectives!$A$5:$A$74,A15),2),""))</f>
        <v/>
      </c>
      <c r="M15" s="22">
        <f>IF(A15="","",IFERROR(ROUND(AVERAGEIFS(Evidence!$D$5:$D$69,Evidence!$A$5:$A$69,A15),2),""))</f>
        <v/>
      </c>
      <c r="N15" s="22">
        <f>IF(A15="","",IF(COUNT(I15:L15)&lt;4,"",ROUND(I15*Settings!$B$6 + J15*Settings!$B$7 + K15*Settings!$B$8 + L15*Settings!$B$9,2)))</f>
        <v/>
      </c>
      <c r="O15" s="22">
        <f>IF(A15="","",IF(OR(N15="",M15=""),"",ROUND(N15*INDEX(Settings!$F$6:$F$10,MAX(1,MIN(5,ROUND(M15,0))))*G15/5,2)))</f>
        <v/>
      </c>
      <c r="P15" s="22">
        <f>IF(O15="","",IF(O15&gt;=4.2,"Strong",IF(O15&gt;=3.4,"Generally solid",IF(O15&gt;=2.6,"Mixed",IF(O15&gt;=1.8,"Fragile","Critical")))))</f>
        <v/>
      </c>
      <c r="Q15" s="26" t="n"/>
      <c r="R15" s="26" t="n"/>
    </row>
    <row r="16" ht="42" customHeight="1" s="17">
      <c r="A16" s="26" t="n"/>
      <c r="B16" s="26" t="n"/>
      <c r="C16" s="26" t="n"/>
      <c r="D16" s="26" t="n"/>
      <c r="E16" s="26" t="n"/>
      <c r="F16" s="26" t="n"/>
      <c r="G16" s="26" t="n"/>
      <c r="H16" s="26" t="n"/>
      <c r="I16" s="22">
        <f>IF(A16="","",IFERROR(ROUND(AVERAGEIFS(Engagements!$J$5:$J$89,Engagements!$A$5:$A$89,A16),2),""))</f>
        <v/>
      </c>
      <c r="J16" s="22">
        <f>IF(A16="","",IFERROR(ROUND(AVERAGEIFS('Signals &amp; Outcomes'!$G$5:$G$84,'Signals &amp; Outcomes'!$A$5:$A$84,A16),2),""))</f>
        <v/>
      </c>
      <c r="K16" s="22">
        <f>IF(A16="","",IFERROR(ROUND(SUMIFS(Stakeholders!$G$5:$G$79,Stakeholders!$A$5:$A$79,A16)/SUMIFS(Stakeholders!$D$5:$D$79,Stakeholders!$A$5:$A$79,A16),2),""))</f>
        <v/>
      </c>
      <c r="L16" s="22">
        <f>IF(A16="","",IFERROR(ROUND(SUMPRODUCT((Objectives!$A$5:$A$74=A16)*(Objectives!$C$5:$C$74)*(Objectives!$E$5:$E$74))/SUMIFS(Objectives!$C$5:$C$74,Objectives!$A$5:$A$74,A16),2),""))</f>
        <v/>
      </c>
      <c r="M16" s="22">
        <f>IF(A16="","",IFERROR(ROUND(AVERAGEIFS(Evidence!$D$5:$D$69,Evidence!$A$5:$A$69,A16),2),""))</f>
        <v/>
      </c>
      <c r="N16" s="22">
        <f>IF(A16="","",IF(COUNT(I16:L16)&lt;4,"",ROUND(I16*Settings!$B$6 + J16*Settings!$B$7 + K16*Settings!$B$8 + L16*Settings!$B$9,2)))</f>
        <v/>
      </c>
      <c r="O16" s="22">
        <f>IF(A16="","",IF(OR(N16="",M16=""),"",ROUND(N16*INDEX(Settings!$F$6:$F$10,MAX(1,MIN(5,ROUND(M16,0))))*G16/5,2)))</f>
        <v/>
      </c>
      <c r="P16" s="22">
        <f>IF(O16="","",IF(O16&gt;=4.2,"Strong",IF(O16&gt;=3.4,"Generally solid",IF(O16&gt;=2.6,"Mixed",IF(O16&gt;=1.8,"Fragile","Critical")))))</f>
        <v/>
      </c>
      <c r="Q16" s="26" t="n"/>
      <c r="R16" s="26" t="n"/>
    </row>
    <row r="17" ht="42" customHeight="1" s="17">
      <c r="A17" s="26" t="n"/>
      <c r="B17" s="26" t="n"/>
      <c r="C17" s="26" t="n"/>
      <c r="D17" s="26" t="n"/>
      <c r="E17" s="26" t="n"/>
      <c r="F17" s="26" t="n"/>
      <c r="G17" s="26" t="n"/>
      <c r="H17" s="26" t="n"/>
      <c r="I17" s="22">
        <f>IF(A17="","",IFERROR(ROUND(AVERAGEIFS(Engagements!$J$5:$J$89,Engagements!$A$5:$A$89,A17),2),""))</f>
        <v/>
      </c>
      <c r="J17" s="22">
        <f>IF(A17="","",IFERROR(ROUND(AVERAGEIFS('Signals &amp; Outcomes'!$G$5:$G$84,'Signals &amp; Outcomes'!$A$5:$A$84,A17),2),""))</f>
        <v/>
      </c>
      <c r="K17" s="22">
        <f>IF(A17="","",IFERROR(ROUND(SUMIFS(Stakeholders!$G$5:$G$79,Stakeholders!$A$5:$A$79,A17)/SUMIFS(Stakeholders!$D$5:$D$79,Stakeholders!$A$5:$A$79,A17),2),""))</f>
        <v/>
      </c>
      <c r="L17" s="22">
        <f>IF(A17="","",IFERROR(ROUND(SUMPRODUCT((Objectives!$A$5:$A$74=A17)*(Objectives!$C$5:$C$74)*(Objectives!$E$5:$E$74))/SUMIFS(Objectives!$C$5:$C$74,Objectives!$A$5:$A$74,A17),2),""))</f>
        <v/>
      </c>
      <c r="M17" s="22">
        <f>IF(A17="","",IFERROR(ROUND(AVERAGEIFS(Evidence!$D$5:$D$69,Evidence!$A$5:$A$69,A17),2),""))</f>
        <v/>
      </c>
      <c r="N17" s="22">
        <f>IF(A17="","",IF(COUNT(I17:L17)&lt;4,"",ROUND(I17*Settings!$B$6 + J17*Settings!$B$7 + K17*Settings!$B$8 + L17*Settings!$B$9,2)))</f>
        <v/>
      </c>
      <c r="O17" s="22">
        <f>IF(A17="","",IF(OR(N17="",M17=""),"",ROUND(N17*INDEX(Settings!$F$6:$F$10,MAX(1,MIN(5,ROUND(M17,0))))*G17/5,2)))</f>
        <v/>
      </c>
      <c r="P17" s="22">
        <f>IF(O17="","",IF(O17&gt;=4.2,"Strong",IF(O17&gt;=3.4,"Generally solid",IF(O17&gt;=2.6,"Mixed",IF(O17&gt;=1.8,"Fragile","Critical")))))</f>
        <v/>
      </c>
      <c r="Q17" s="26" t="n"/>
      <c r="R17" s="26" t="n"/>
    </row>
    <row r="18" ht="42" customHeight="1" s="17">
      <c r="A18" s="26" t="n"/>
      <c r="B18" s="26" t="n"/>
      <c r="C18" s="26" t="n"/>
      <c r="D18" s="26" t="n"/>
      <c r="E18" s="26" t="n"/>
      <c r="F18" s="26" t="n"/>
      <c r="G18" s="26" t="n"/>
      <c r="H18" s="26" t="n"/>
      <c r="I18" s="22">
        <f>IF(A18="","",IFERROR(ROUND(AVERAGEIFS(Engagements!$J$5:$J$89,Engagements!$A$5:$A$89,A18),2),""))</f>
        <v/>
      </c>
      <c r="J18" s="22">
        <f>IF(A18="","",IFERROR(ROUND(AVERAGEIFS('Signals &amp; Outcomes'!$G$5:$G$84,'Signals &amp; Outcomes'!$A$5:$A$84,A18),2),""))</f>
        <v/>
      </c>
      <c r="K18" s="22">
        <f>IF(A18="","",IFERROR(ROUND(SUMIFS(Stakeholders!$G$5:$G$79,Stakeholders!$A$5:$A$79,A18)/SUMIFS(Stakeholders!$D$5:$D$79,Stakeholders!$A$5:$A$79,A18),2),""))</f>
        <v/>
      </c>
      <c r="L18" s="22">
        <f>IF(A18="","",IFERROR(ROUND(SUMPRODUCT((Objectives!$A$5:$A$74=A18)*(Objectives!$C$5:$C$74)*(Objectives!$E$5:$E$74))/SUMIFS(Objectives!$C$5:$C$74,Objectives!$A$5:$A$74,A18),2),""))</f>
        <v/>
      </c>
      <c r="M18" s="22">
        <f>IF(A18="","",IFERROR(ROUND(AVERAGEIFS(Evidence!$D$5:$D$69,Evidence!$A$5:$A$69,A18),2),""))</f>
        <v/>
      </c>
      <c r="N18" s="22">
        <f>IF(A18="","",IF(COUNT(I18:L18)&lt;4,"",ROUND(I18*Settings!$B$6 + J18*Settings!$B$7 + K18*Settings!$B$8 + L18*Settings!$B$9,2)))</f>
        <v/>
      </c>
      <c r="O18" s="22">
        <f>IF(A18="","",IF(OR(N18="",M18=""),"",ROUND(N18*INDEX(Settings!$F$6:$F$10,MAX(1,MIN(5,ROUND(M18,0))))*G18/5,2)))</f>
        <v/>
      </c>
      <c r="P18" s="22">
        <f>IF(O18="","",IF(O18&gt;=4.2,"Strong",IF(O18&gt;=3.4,"Generally solid",IF(O18&gt;=2.6,"Mixed",IF(O18&gt;=1.8,"Fragile","Critical")))))</f>
        <v/>
      </c>
      <c r="Q18" s="26" t="n"/>
      <c r="R18" s="26" t="n"/>
    </row>
    <row r="19" ht="42" customHeight="1" s="17">
      <c r="A19" s="26" t="n"/>
      <c r="B19" s="26" t="n"/>
      <c r="C19" s="26" t="n"/>
      <c r="D19" s="26" t="n"/>
      <c r="E19" s="26" t="n"/>
      <c r="F19" s="26" t="n"/>
      <c r="G19" s="26" t="n"/>
      <c r="H19" s="26" t="n"/>
      <c r="I19" s="22">
        <f>IF(A19="","",IFERROR(ROUND(AVERAGEIFS(Engagements!$J$5:$J$89,Engagements!$A$5:$A$89,A19),2),""))</f>
        <v/>
      </c>
      <c r="J19" s="22">
        <f>IF(A19="","",IFERROR(ROUND(AVERAGEIFS('Signals &amp; Outcomes'!$G$5:$G$84,'Signals &amp; Outcomes'!$A$5:$A$84,A19),2),""))</f>
        <v/>
      </c>
      <c r="K19" s="22">
        <f>IF(A19="","",IFERROR(ROUND(SUMIFS(Stakeholders!$G$5:$G$79,Stakeholders!$A$5:$A$79,A19)/SUMIFS(Stakeholders!$D$5:$D$79,Stakeholders!$A$5:$A$79,A19),2),""))</f>
        <v/>
      </c>
      <c r="L19" s="22">
        <f>IF(A19="","",IFERROR(ROUND(SUMPRODUCT((Objectives!$A$5:$A$74=A19)*(Objectives!$C$5:$C$74)*(Objectives!$E$5:$E$74))/SUMIFS(Objectives!$C$5:$C$74,Objectives!$A$5:$A$74,A19),2),""))</f>
        <v/>
      </c>
      <c r="M19" s="22">
        <f>IF(A19="","",IFERROR(ROUND(AVERAGEIFS(Evidence!$D$5:$D$69,Evidence!$A$5:$A$69,A19),2),""))</f>
        <v/>
      </c>
      <c r="N19" s="22">
        <f>IF(A19="","",IF(COUNT(I19:L19)&lt;4,"",ROUND(I19*Settings!$B$6 + J19*Settings!$B$7 + K19*Settings!$B$8 + L19*Settings!$B$9,2)))</f>
        <v/>
      </c>
      <c r="O19" s="22">
        <f>IF(A19="","",IF(OR(N19="",M19=""),"",ROUND(N19*INDEX(Settings!$F$6:$F$10,MAX(1,MIN(5,ROUND(M19,0))))*G19/5,2)))</f>
        <v/>
      </c>
      <c r="P19" s="22">
        <f>IF(O19="","",IF(O19&gt;=4.2,"Strong",IF(O19&gt;=3.4,"Generally solid",IF(O19&gt;=2.6,"Mixed",IF(O19&gt;=1.8,"Fragile","Critical")))))</f>
        <v/>
      </c>
      <c r="Q19" s="26" t="n"/>
      <c r="R19" s="26" t="n"/>
    </row>
    <row r="20" ht="42" customHeight="1" s="17">
      <c r="A20" s="26" t="n"/>
      <c r="B20" s="26" t="n"/>
      <c r="C20" s="26" t="n"/>
      <c r="D20" s="26" t="n"/>
      <c r="E20" s="26" t="n"/>
      <c r="F20" s="26" t="n"/>
      <c r="G20" s="26" t="n"/>
      <c r="H20" s="26" t="n"/>
      <c r="I20" s="22">
        <f>IF(A20="","",IFERROR(ROUND(AVERAGEIFS(Engagements!$J$5:$J$89,Engagements!$A$5:$A$89,A20),2),""))</f>
        <v/>
      </c>
      <c r="J20" s="22">
        <f>IF(A20="","",IFERROR(ROUND(AVERAGEIFS('Signals &amp; Outcomes'!$G$5:$G$84,'Signals &amp; Outcomes'!$A$5:$A$84,A20),2),""))</f>
        <v/>
      </c>
      <c r="K20" s="22">
        <f>IF(A20="","",IFERROR(ROUND(SUMIFS(Stakeholders!$G$5:$G$79,Stakeholders!$A$5:$A$79,A20)/SUMIFS(Stakeholders!$D$5:$D$79,Stakeholders!$A$5:$A$79,A20),2),""))</f>
        <v/>
      </c>
      <c r="L20" s="22">
        <f>IF(A20="","",IFERROR(ROUND(SUMPRODUCT((Objectives!$A$5:$A$74=A20)*(Objectives!$C$5:$C$74)*(Objectives!$E$5:$E$74))/SUMIFS(Objectives!$C$5:$C$74,Objectives!$A$5:$A$74,A20),2),""))</f>
        <v/>
      </c>
      <c r="M20" s="22">
        <f>IF(A20="","",IFERROR(ROUND(AVERAGEIFS(Evidence!$D$5:$D$69,Evidence!$A$5:$A$69,A20),2),""))</f>
        <v/>
      </c>
      <c r="N20" s="22">
        <f>IF(A20="","",IF(COUNT(I20:L20)&lt;4,"",ROUND(I20*Settings!$B$6 + J20*Settings!$B$7 + K20*Settings!$B$8 + L20*Settings!$B$9,2)))</f>
        <v/>
      </c>
      <c r="O20" s="22">
        <f>IF(A20="","",IF(OR(N20="",M20=""),"",ROUND(N20*INDEX(Settings!$F$6:$F$10,MAX(1,MIN(5,ROUND(M20,0))))*G20/5,2)))</f>
        <v/>
      </c>
      <c r="P20" s="22">
        <f>IF(O20="","",IF(O20&gt;=4.2,"Strong",IF(O20&gt;=3.4,"Generally solid",IF(O20&gt;=2.6,"Mixed",IF(O20&gt;=1.8,"Fragile","Critical")))))</f>
        <v/>
      </c>
      <c r="Q20" s="26" t="n"/>
      <c r="R20" s="26" t="n"/>
    </row>
    <row r="21" ht="42" customHeight="1" s="17">
      <c r="A21" s="26" t="n"/>
      <c r="B21" s="26" t="n"/>
      <c r="C21" s="26" t="n"/>
      <c r="D21" s="26" t="n"/>
      <c r="E21" s="26" t="n"/>
      <c r="F21" s="26" t="n"/>
      <c r="G21" s="26" t="n"/>
      <c r="H21" s="26" t="n"/>
      <c r="I21" s="22">
        <f>IF(A21="","",IFERROR(ROUND(AVERAGEIFS(Engagements!$J$5:$J$89,Engagements!$A$5:$A$89,A21),2),""))</f>
        <v/>
      </c>
      <c r="J21" s="22">
        <f>IF(A21="","",IFERROR(ROUND(AVERAGEIFS('Signals &amp; Outcomes'!$G$5:$G$84,'Signals &amp; Outcomes'!$A$5:$A$84,A21),2),""))</f>
        <v/>
      </c>
      <c r="K21" s="22">
        <f>IF(A21="","",IFERROR(ROUND(SUMIFS(Stakeholders!$G$5:$G$79,Stakeholders!$A$5:$A$79,A21)/SUMIFS(Stakeholders!$D$5:$D$79,Stakeholders!$A$5:$A$79,A21),2),""))</f>
        <v/>
      </c>
      <c r="L21" s="22">
        <f>IF(A21="","",IFERROR(ROUND(SUMPRODUCT((Objectives!$A$5:$A$74=A21)*(Objectives!$C$5:$C$74)*(Objectives!$E$5:$E$74))/SUMIFS(Objectives!$C$5:$C$74,Objectives!$A$5:$A$74,A21),2),""))</f>
        <v/>
      </c>
      <c r="M21" s="22">
        <f>IF(A21="","",IFERROR(ROUND(AVERAGEIFS(Evidence!$D$5:$D$69,Evidence!$A$5:$A$69,A21),2),""))</f>
        <v/>
      </c>
      <c r="N21" s="22">
        <f>IF(A21="","",IF(COUNT(I21:L21)&lt;4,"",ROUND(I21*Settings!$B$6 + J21*Settings!$B$7 + K21*Settings!$B$8 + L21*Settings!$B$9,2)))</f>
        <v/>
      </c>
      <c r="O21" s="22">
        <f>IF(A21="","",IF(OR(N21="",M21=""),"",ROUND(N21*INDEX(Settings!$F$6:$F$10,MAX(1,MIN(5,ROUND(M21,0))))*G21/5,2)))</f>
        <v/>
      </c>
      <c r="P21" s="22">
        <f>IF(O21="","",IF(O21&gt;=4.2,"Strong",IF(O21&gt;=3.4,"Generally solid",IF(O21&gt;=2.6,"Mixed",IF(O21&gt;=1.8,"Fragile","Critical")))))</f>
        <v/>
      </c>
      <c r="Q21" s="26" t="n"/>
      <c r="R21" s="26" t="n"/>
    </row>
    <row r="22" ht="42" customHeight="1" s="17">
      <c r="A22" s="26" t="n"/>
      <c r="B22" s="26" t="n"/>
      <c r="C22" s="26" t="n"/>
      <c r="D22" s="26" t="n"/>
      <c r="E22" s="26" t="n"/>
      <c r="F22" s="26" t="n"/>
      <c r="G22" s="26" t="n"/>
      <c r="H22" s="26" t="n"/>
      <c r="I22" s="22">
        <f>IF(A22="","",IFERROR(ROUND(AVERAGEIFS(Engagements!$J$5:$J$89,Engagements!$A$5:$A$89,A22),2),""))</f>
        <v/>
      </c>
      <c r="J22" s="22">
        <f>IF(A22="","",IFERROR(ROUND(AVERAGEIFS('Signals &amp; Outcomes'!$G$5:$G$84,'Signals &amp; Outcomes'!$A$5:$A$84,A22),2),""))</f>
        <v/>
      </c>
      <c r="K22" s="22">
        <f>IF(A22="","",IFERROR(ROUND(SUMIFS(Stakeholders!$G$5:$G$79,Stakeholders!$A$5:$A$79,A22)/SUMIFS(Stakeholders!$D$5:$D$79,Stakeholders!$A$5:$A$79,A22),2),""))</f>
        <v/>
      </c>
      <c r="L22" s="22">
        <f>IF(A22="","",IFERROR(ROUND(SUMPRODUCT((Objectives!$A$5:$A$74=A22)*(Objectives!$C$5:$C$74)*(Objectives!$E$5:$E$74))/SUMIFS(Objectives!$C$5:$C$74,Objectives!$A$5:$A$74,A22),2),""))</f>
        <v/>
      </c>
      <c r="M22" s="22">
        <f>IF(A22="","",IFERROR(ROUND(AVERAGEIFS(Evidence!$D$5:$D$69,Evidence!$A$5:$A$69,A22),2),""))</f>
        <v/>
      </c>
      <c r="N22" s="22">
        <f>IF(A22="","",IF(COUNT(I22:L22)&lt;4,"",ROUND(I22*Settings!$B$6 + J22*Settings!$B$7 + K22*Settings!$B$8 + L22*Settings!$B$9,2)))</f>
        <v/>
      </c>
      <c r="O22" s="22">
        <f>IF(A22="","",IF(OR(N22="",M22=""),"",ROUND(N22*INDEX(Settings!$F$6:$F$10,MAX(1,MIN(5,ROUND(M22,0))))*G22/5,2)))</f>
        <v/>
      </c>
      <c r="P22" s="22">
        <f>IF(O22="","",IF(O22&gt;=4.2,"Strong",IF(O22&gt;=3.4,"Generally solid",IF(O22&gt;=2.6,"Mixed",IF(O22&gt;=1.8,"Fragile","Critical")))))</f>
        <v/>
      </c>
      <c r="Q22" s="26" t="n"/>
      <c r="R22" s="26" t="n"/>
    </row>
    <row r="23" ht="42" customHeight="1" s="17">
      <c r="A23" s="26" t="n"/>
      <c r="B23" s="26" t="n"/>
      <c r="C23" s="26" t="n"/>
      <c r="D23" s="26" t="n"/>
      <c r="E23" s="26" t="n"/>
      <c r="F23" s="26" t="n"/>
      <c r="G23" s="26" t="n"/>
      <c r="H23" s="26" t="n"/>
      <c r="I23" s="22">
        <f>IF(A23="","",IFERROR(ROUND(AVERAGEIFS(Engagements!$J$5:$J$89,Engagements!$A$5:$A$89,A23),2),""))</f>
        <v/>
      </c>
      <c r="J23" s="22">
        <f>IF(A23="","",IFERROR(ROUND(AVERAGEIFS('Signals &amp; Outcomes'!$G$5:$G$84,'Signals &amp; Outcomes'!$A$5:$A$84,A23),2),""))</f>
        <v/>
      </c>
      <c r="K23" s="22">
        <f>IF(A23="","",IFERROR(ROUND(SUMIFS(Stakeholders!$G$5:$G$79,Stakeholders!$A$5:$A$79,A23)/SUMIFS(Stakeholders!$D$5:$D$79,Stakeholders!$A$5:$A$79,A23),2),""))</f>
        <v/>
      </c>
      <c r="L23" s="22">
        <f>IF(A23="","",IFERROR(ROUND(SUMPRODUCT((Objectives!$A$5:$A$74=A23)*(Objectives!$C$5:$C$74)*(Objectives!$E$5:$E$74))/SUMIFS(Objectives!$C$5:$C$74,Objectives!$A$5:$A$74,A23),2),""))</f>
        <v/>
      </c>
      <c r="M23" s="22">
        <f>IF(A23="","",IFERROR(ROUND(AVERAGEIFS(Evidence!$D$5:$D$69,Evidence!$A$5:$A$69,A23),2),""))</f>
        <v/>
      </c>
      <c r="N23" s="22">
        <f>IF(A23="","",IF(COUNT(I23:L23)&lt;4,"",ROUND(I23*Settings!$B$6 + J23*Settings!$B$7 + K23*Settings!$B$8 + L23*Settings!$B$9,2)))</f>
        <v/>
      </c>
      <c r="O23" s="22">
        <f>IF(A23="","",IF(OR(N23="",M23=""),"",ROUND(N23*INDEX(Settings!$F$6:$F$10,MAX(1,MIN(5,ROUND(M23,0))))*G23/5,2)))</f>
        <v/>
      </c>
      <c r="P23" s="22">
        <f>IF(O23="","",IF(O23&gt;=4.2,"Strong",IF(O23&gt;=3.4,"Generally solid",IF(O23&gt;=2.6,"Mixed",IF(O23&gt;=1.8,"Fragile","Critical")))))</f>
        <v/>
      </c>
      <c r="Q23" s="26" t="n"/>
      <c r="R23" s="26" t="n"/>
    </row>
    <row r="24" ht="42" customHeight="1" s="17">
      <c r="A24" s="26" t="n"/>
      <c r="B24" s="26" t="n"/>
      <c r="C24" s="26" t="n"/>
      <c r="D24" s="26" t="n"/>
      <c r="E24" s="26" t="n"/>
      <c r="F24" s="26" t="n"/>
      <c r="G24" s="26" t="n"/>
      <c r="H24" s="26" t="n"/>
      <c r="I24" s="22">
        <f>IF(A24="","",IFERROR(ROUND(AVERAGEIFS(Engagements!$J$5:$J$89,Engagements!$A$5:$A$89,A24),2),""))</f>
        <v/>
      </c>
      <c r="J24" s="22">
        <f>IF(A24="","",IFERROR(ROUND(AVERAGEIFS('Signals &amp; Outcomes'!$G$5:$G$84,'Signals &amp; Outcomes'!$A$5:$A$84,A24),2),""))</f>
        <v/>
      </c>
      <c r="K24" s="22">
        <f>IF(A24="","",IFERROR(ROUND(SUMIFS(Stakeholders!$G$5:$G$79,Stakeholders!$A$5:$A$79,A24)/SUMIFS(Stakeholders!$D$5:$D$79,Stakeholders!$A$5:$A$79,A24),2),""))</f>
        <v/>
      </c>
      <c r="L24" s="22">
        <f>IF(A24="","",IFERROR(ROUND(SUMPRODUCT((Objectives!$A$5:$A$74=A24)*(Objectives!$C$5:$C$74)*(Objectives!$E$5:$E$74))/SUMIFS(Objectives!$C$5:$C$74,Objectives!$A$5:$A$74,A24),2),""))</f>
        <v/>
      </c>
      <c r="M24" s="22">
        <f>IF(A24="","",IFERROR(ROUND(AVERAGEIFS(Evidence!$D$5:$D$69,Evidence!$A$5:$A$69,A24),2),""))</f>
        <v/>
      </c>
      <c r="N24" s="22">
        <f>IF(A24="","",IF(COUNT(I24:L24)&lt;4,"",ROUND(I24*Settings!$B$6 + J24*Settings!$B$7 + K24*Settings!$B$8 + L24*Settings!$B$9,2)))</f>
        <v/>
      </c>
      <c r="O24" s="22">
        <f>IF(A24="","",IF(OR(N24="",M24=""),"",ROUND(N24*INDEX(Settings!$F$6:$F$10,MAX(1,MIN(5,ROUND(M24,0))))*G24/5,2)))</f>
        <v/>
      </c>
      <c r="P24" s="22">
        <f>IF(O24="","",IF(O24&gt;=4.2,"Strong",IF(O24&gt;=3.4,"Generally solid",IF(O24&gt;=2.6,"Mixed",IF(O24&gt;=1.8,"Fragile","Critical")))))</f>
        <v/>
      </c>
      <c r="Q24" s="26" t="n"/>
      <c r="R24" s="26" t="n"/>
    </row>
    <row r="25" ht="42" customHeight="1" s="17">
      <c r="A25" s="26" t="n"/>
      <c r="B25" s="26" t="n"/>
      <c r="C25" s="26" t="n"/>
      <c r="D25" s="26" t="n"/>
      <c r="E25" s="26" t="n"/>
      <c r="F25" s="26" t="n"/>
      <c r="G25" s="26" t="n"/>
      <c r="H25" s="26" t="n"/>
      <c r="I25" s="22">
        <f>IF(A25="","",IFERROR(ROUND(AVERAGEIFS(Engagements!$J$5:$J$89,Engagements!$A$5:$A$89,A25),2),""))</f>
        <v/>
      </c>
      <c r="J25" s="22">
        <f>IF(A25="","",IFERROR(ROUND(AVERAGEIFS('Signals &amp; Outcomes'!$G$5:$G$84,'Signals &amp; Outcomes'!$A$5:$A$84,A25),2),""))</f>
        <v/>
      </c>
      <c r="K25" s="22">
        <f>IF(A25="","",IFERROR(ROUND(SUMIFS(Stakeholders!$G$5:$G$79,Stakeholders!$A$5:$A$79,A25)/SUMIFS(Stakeholders!$D$5:$D$79,Stakeholders!$A$5:$A$79,A25),2),""))</f>
        <v/>
      </c>
      <c r="L25" s="22">
        <f>IF(A25="","",IFERROR(ROUND(SUMPRODUCT((Objectives!$A$5:$A$74=A25)*(Objectives!$C$5:$C$74)*(Objectives!$E$5:$E$74))/SUMIFS(Objectives!$C$5:$C$74,Objectives!$A$5:$A$74,A25),2),""))</f>
        <v/>
      </c>
      <c r="M25" s="22">
        <f>IF(A25="","",IFERROR(ROUND(AVERAGEIFS(Evidence!$D$5:$D$69,Evidence!$A$5:$A$69,A25),2),""))</f>
        <v/>
      </c>
      <c r="N25" s="22">
        <f>IF(A25="","",IF(COUNT(I25:L25)&lt;4,"",ROUND(I25*Settings!$B$6 + J25*Settings!$B$7 + K25*Settings!$B$8 + L25*Settings!$B$9,2)))</f>
        <v/>
      </c>
      <c r="O25" s="22">
        <f>IF(A25="","",IF(OR(N25="",M25=""),"",ROUND(N25*INDEX(Settings!$F$6:$F$10,MAX(1,MIN(5,ROUND(M25,0))))*G25/5,2)))</f>
        <v/>
      </c>
      <c r="P25" s="22">
        <f>IF(O25="","",IF(O25&gt;=4.2,"Strong",IF(O25&gt;=3.4,"Generally solid",IF(O25&gt;=2.6,"Mixed",IF(O25&gt;=1.8,"Fragile","Critical")))))</f>
        <v/>
      </c>
      <c r="Q25" s="26" t="n"/>
      <c r="R25" s="26" t="n"/>
    </row>
    <row r="26" ht="42" customHeight="1" s="17">
      <c r="A26" s="26" t="n"/>
      <c r="B26" s="26" t="n"/>
      <c r="C26" s="26" t="n"/>
      <c r="D26" s="26" t="n"/>
      <c r="E26" s="26" t="n"/>
      <c r="F26" s="26" t="n"/>
      <c r="G26" s="26" t="n"/>
      <c r="H26" s="26" t="n"/>
      <c r="I26" s="22">
        <f>IF(A26="","",IFERROR(ROUND(AVERAGEIFS(Engagements!$J$5:$J$89,Engagements!$A$5:$A$89,A26),2),""))</f>
        <v/>
      </c>
      <c r="J26" s="22">
        <f>IF(A26="","",IFERROR(ROUND(AVERAGEIFS('Signals &amp; Outcomes'!$G$5:$G$84,'Signals &amp; Outcomes'!$A$5:$A$84,A26),2),""))</f>
        <v/>
      </c>
      <c r="K26" s="22">
        <f>IF(A26="","",IFERROR(ROUND(SUMIFS(Stakeholders!$G$5:$G$79,Stakeholders!$A$5:$A$79,A26)/SUMIFS(Stakeholders!$D$5:$D$79,Stakeholders!$A$5:$A$79,A26),2),""))</f>
        <v/>
      </c>
      <c r="L26" s="22">
        <f>IF(A26="","",IFERROR(ROUND(SUMPRODUCT((Objectives!$A$5:$A$74=A26)*(Objectives!$C$5:$C$74)*(Objectives!$E$5:$E$74))/SUMIFS(Objectives!$C$5:$C$74,Objectives!$A$5:$A$74,A26),2),""))</f>
        <v/>
      </c>
      <c r="M26" s="22">
        <f>IF(A26="","",IFERROR(ROUND(AVERAGEIFS(Evidence!$D$5:$D$69,Evidence!$A$5:$A$69,A26),2),""))</f>
        <v/>
      </c>
      <c r="N26" s="22">
        <f>IF(A26="","",IF(COUNT(I26:L26)&lt;4,"",ROUND(I26*Settings!$B$6 + J26*Settings!$B$7 + K26*Settings!$B$8 + L26*Settings!$B$9,2)))</f>
        <v/>
      </c>
      <c r="O26" s="22">
        <f>IF(A26="","",IF(OR(N26="",M26=""),"",ROUND(N26*INDEX(Settings!$F$6:$F$10,MAX(1,MIN(5,ROUND(M26,0))))*G26/5,2)))</f>
        <v/>
      </c>
      <c r="P26" s="22">
        <f>IF(O26="","",IF(O26&gt;=4.2,"Strong",IF(O26&gt;=3.4,"Generally solid",IF(O26&gt;=2.6,"Mixed",IF(O26&gt;=1.8,"Fragile","Critical")))))</f>
        <v/>
      </c>
      <c r="Q26" s="26" t="n"/>
      <c r="R26" s="26" t="n"/>
    </row>
    <row r="27" ht="42" customHeight="1" s="17">
      <c r="A27" s="26" t="n"/>
      <c r="B27" s="26" t="n"/>
      <c r="C27" s="26" t="n"/>
      <c r="D27" s="26" t="n"/>
      <c r="E27" s="26" t="n"/>
      <c r="F27" s="26" t="n"/>
      <c r="G27" s="26" t="n"/>
      <c r="H27" s="26" t="n"/>
      <c r="I27" s="22">
        <f>IF(A27="","",IFERROR(ROUND(AVERAGEIFS(Engagements!$J$5:$J$89,Engagements!$A$5:$A$89,A27),2),""))</f>
        <v/>
      </c>
      <c r="J27" s="22">
        <f>IF(A27="","",IFERROR(ROUND(AVERAGEIFS('Signals &amp; Outcomes'!$G$5:$G$84,'Signals &amp; Outcomes'!$A$5:$A$84,A27),2),""))</f>
        <v/>
      </c>
      <c r="K27" s="22">
        <f>IF(A27="","",IFERROR(ROUND(SUMIFS(Stakeholders!$G$5:$G$79,Stakeholders!$A$5:$A$79,A27)/SUMIFS(Stakeholders!$D$5:$D$79,Stakeholders!$A$5:$A$79,A27),2),""))</f>
        <v/>
      </c>
      <c r="L27" s="22">
        <f>IF(A27="","",IFERROR(ROUND(SUMPRODUCT((Objectives!$A$5:$A$74=A27)*(Objectives!$C$5:$C$74)*(Objectives!$E$5:$E$74))/SUMIFS(Objectives!$C$5:$C$74,Objectives!$A$5:$A$74,A27),2),""))</f>
        <v/>
      </c>
      <c r="M27" s="22">
        <f>IF(A27="","",IFERROR(ROUND(AVERAGEIFS(Evidence!$D$5:$D$69,Evidence!$A$5:$A$69,A27),2),""))</f>
        <v/>
      </c>
      <c r="N27" s="22">
        <f>IF(A27="","",IF(COUNT(I27:L27)&lt;4,"",ROUND(I27*Settings!$B$6 + J27*Settings!$B$7 + K27*Settings!$B$8 + L27*Settings!$B$9,2)))</f>
        <v/>
      </c>
      <c r="O27" s="22">
        <f>IF(A27="","",IF(OR(N27="",M27=""),"",ROUND(N27*INDEX(Settings!$F$6:$F$10,MAX(1,MIN(5,ROUND(M27,0))))*G27/5,2)))</f>
        <v/>
      </c>
      <c r="P27" s="22">
        <f>IF(O27="","",IF(O27&gt;=4.2,"Strong",IF(O27&gt;=3.4,"Generally solid",IF(O27&gt;=2.6,"Mixed",IF(O27&gt;=1.8,"Fragile","Critical")))))</f>
        <v/>
      </c>
      <c r="Q27" s="26" t="n"/>
      <c r="R27" s="26" t="n"/>
    </row>
    <row r="28" ht="42" customHeight="1" s="17">
      <c r="A28" s="26" t="n"/>
      <c r="B28" s="26" t="n"/>
      <c r="C28" s="26" t="n"/>
      <c r="D28" s="26" t="n"/>
      <c r="E28" s="26" t="n"/>
      <c r="F28" s="26" t="n"/>
      <c r="G28" s="26" t="n"/>
      <c r="H28" s="26" t="n"/>
      <c r="I28" s="22">
        <f>IF(A28="","",IFERROR(ROUND(AVERAGEIFS(Engagements!$J$5:$J$89,Engagements!$A$5:$A$89,A28),2),""))</f>
        <v/>
      </c>
      <c r="J28" s="22">
        <f>IF(A28="","",IFERROR(ROUND(AVERAGEIFS('Signals &amp; Outcomes'!$G$5:$G$84,'Signals &amp; Outcomes'!$A$5:$A$84,A28),2),""))</f>
        <v/>
      </c>
      <c r="K28" s="22">
        <f>IF(A28="","",IFERROR(ROUND(SUMIFS(Stakeholders!$G$5:$G$79,Stakeholders!$A$5:$A$79,A28)/SUMIFS(Stakeholders!$D$5:$D$79,Stakeholders!$A$5:$A$79,A28),2),""))</f>
        <v/>
      </c>
      <c r="L28" s="22">
        <f>IF(A28="","",IFERROR(ROUND(SUMPRODUCT((Objectives!$A$5:$A$74=A28)*(Objectives!$C$5:$C$74)*(Objectives!$E$5:$E$74))/SUMIFS(Objectives!$C$5:$C$74,Objectives!$A$5:$A$74,A28),2),""))</f>
        <v/>
      </c>
      <c r="M28" s="22">
        <f>IF(A28="","",IFERROR(ROUND(AVERAGEIFS(Evidence!$D$5:$D$69,Evidence!$A$5:$A$69,A28),2),""))</f>
        <v/>
      </c>
      <c r="N28" s="22">
        <f>IF(A28="","",IF(COUNT(I28:L28)&lt;4,"",ROUND(I28*Settings!$B$6 + J28*Settings!$B$7 + K28*Settings!$B$8 + L28*Settings!$B$9,2)))</f>
        <v/>
      </c>
      <c r="O28" s="22">
        <f>IF(A28="","",IF(OR(N28="",M28=""),"",ROUND(N28*INDEX(Settings!$F$6:$F$10,MAX(1,MIN(5,ROUND(M28,0))))*G28/5,2)))</f>
        <v/>
      </c>
      <c r="P28" s="22">
        <f>IF(O28="","",IF(O28&gt;=4.2,"Strong",IF(O28&gt;=3.4,"Generally solid",IF(O28&gt;=2.6,"Mixed",IF(O28&gt;=1.8,"Fragile","Critical")))))</f>
        <v/>
      </c>
      <c r="Q28" s="26" t="n"/>
      <c r="R28" s="26" t="n"/>
    </row>
    <row r="29" ht="42" customHeight="1" s="17">
      <c r="A29" s="26" t="n"/>
      <c r="B29" s="26" t="n"/>
      <c r="C29" s="26" t="n"/>
      <c r="D29" s="26" t="n"/>
      <c r="E29" s="26" t="n"/>
      <c r="F29" s="26" t="n"/>
      <c r="G29" s="26" t="n"/>
      <c r="H29" s="26" t="n"/>
      <c r="I29" s="22">
        <f>IF(A29="","",IFERROR(ROUND(AVERAGEIFS(Engagements!$J$5:$J$89,Engagements!$A$5:$A$89,A29),2),""))</f>
        <v/>
      </c>
      <c r="J29" s="22">
        <f>IF(A29="","",IFERROR(ROUND(AVERAGEIFS('Signals &amp; Outcomes'!$G$5:$G$84,'Signals &amp; Outcomes'!$A$5:$A$84,A29),2),""))</f>
        <v/>
      </c>
      <c r="K29" s="22">
        <f>IF(A29="","",IFERROR(ROUND(SUMIFS(Stakeholders!$G$5:$G$79,Stakeholders!$A$5:$A$79,A29)/SUMIFS(Stakeholders!$D$5:$D$79,Stakeholders!$A$5:$A$79,A29),2),""))</f>
        <v/>
      </c>
      <c r="L29" s="22">
        <f>IF(A29="","",IFERROR(ROUND(SUMPRODUCT((Objectives!$A$5:$A$74=A29)*(Objectives!$C$5:$C$74)*(Objectives!$E$5:$E$74))/SUMIFS(Objectives!$C$5:$C$74,Objectives!$A$5:$A$74,A29),2),""))</f>
        <v/>
      </c>
      <c r="M29" s="22">
        <f>IF(A29="","",IFERROR(ROUND(AVERAGEIFS(Evidence!$D$5:$D$69,Evidence!$A$5:$A$69,A29),2),""))</f>
        <v/>
      </c>
      <c r="N29" s="22">
        <f>IF(A29="","",IF(COUNT(I29:L29)&lt;4,"",ROUND(I29*Settings!$B$6 + J29*Settings!$B$7 + K29*Settings!$B$8 + L29*Settings!$B$9,2)))</f>
        <v/>
      </c>
      <c r="O29" s="22">
        <f>IF(A29="","",IF(OR(N29="",M29=""),"",ROUND(N29*INDEX(Settings!$F$6:$F$10,MAX(1,MIN(5,ROUND(M29,0))))*G29/5,2)))</f>
        <v/>
      </c>
      <c r="P29" s="22">
        <f>IF(O29="","",IF(O29&gt;=4.2,"Strong",IF(O29&gt;=3.4,"Generally solid",IF(O29&gt;=2.6,"Mixed",IF(O29&gt;=1.8,"Fragile","Critical")))))</f>
        <v/>
      </c>
      <c r="Q29" s="26" t="n"/>
      <c r="R29" s="26" t="n"/>
    </row>
    <row r="30" ht="42" customHeight="1" s="17">
      <c r="A30" s="26" t="n"/>
      <c r="B30" s="26" t="n"/>
      <c r="C30" s="26" t="n"/>
      <c r="D30" s="26" t="n"/>
      <c r="E30" s="26" t="n"/>
      <c r="F30" s="26" t="n"/>
      <c r="G30" s="26" t="n"/>
      <c r="H30" s="26" t="n"/>
      <c r="I30" s="22">
        <f>IF(A30="","",IFERROR(ROUND(AVERAGEIFS(Engagements!$J$5:$J$89,Engagements!$A$5:$A$89,A30),2),""))</f>
        <v/>
      </c>
      <c r="J30" s="22">
        <f>IF(A30="","",IFERROR(ROUND(AVERAGEIFS('Signals &amp; Outcomes'!$G$5:$G$84,'Signals &amp; Outcomes'!$A$5:$A$84,A30),2),""))</f>
        <v/>
      </c>
      <c r="K30" s="22">
        <f>IF(A30="","",IFERROR(ROUND(SUMIFS(Stakeholders!$G$5:$G$79,Stakeholders!$A$5:$A$79,A30)/SUMIFS(Stakeholders!$D$5:$D$79,Stakeholders!$A$5:$A$79,A30),2),""))</f>
        <v/>
      </c>
      <c r="L30" s="22">
        <f>IF(A30="","",IFERROR(ROUND(SUMPRODUCT((Objectives!$A$5:$A$74=A30)*(Objectives!$C$5:$C$74)*(Objectives!$E$5:$E$74))/SUMIFS(Objectives!$C$5:$C$74,Objectives!$A$5:$A$74,A30),2),""))</f>
        <v/>
      </c>
      <c r="M30" s="22">
        <f>IF(A30="","",IFERROR(ROUND(AVERAGEIFS(Evidence!$D$5:$D$69,Evidence!$A$5:$A$69,A30),2),""))</f>
        <v/>
      </c>
      <c r="N30" s="22">
        <f>IF(A30="","",IF(COUNT(I30:L30)&lt;4,"",ROUND(I30*Settings!$B$6 + J30*Settings!$B$7 + K30*Settings!$B$8 + L30*Settings!$B$9,2)))</f>
        <v/>
      </c>
      <c r="O30" s="22">
        <f>IF(A30="","",IF(OR(N30="",M30=""),"",ROUND(N30*INDEX(Settings!$F$6:$F$10,MAX(1,MIN(5,ROUND(M30,0))))*G30/5,2)))</f>
        <v/>
      </c>
      <c r="P30" s="22">
        <f>IF(O30="","",IF(O30&gt;=4.2,"Strong",IF(O30&gt;=3.4,"Generally solid",IF(O30&gt;=2.6,"Mixed",IF(O30&gt;=1.8,"Fragile","Critical")))))</f>
        <v/>
      </c>
      <c r="Q30" s="26" t="n"/>
      <c r="R30" s="26" t="n"/>
    </row>
    <row r="31" ht="42" customHeight="1" s="17">
      <c r="A31" s="26" t="n"/>
      <c r="B31" s="26" t="n"/>
      <c r="C31" s="26" t="n"/>
      <c r="D31" s="26" t="n"/>
      <c r="E31" s="26" t="n"/>
      <c r="F31" s="26" t="n"/>
      <c r="G31" s="26" t="n"/>
      <c r="H31" s="26" t="n"/>
      <c r="I31" s="22">
        <f>IF(A31="","",IFERROR(ROUND(AVERAGEIFS(Engagements!$J$5:$J$89,Engagements!$A$5:$A$89,A31),2),""))</f>
        <v/>
      </c>
      <c r="J31" s="22">
        <f>IF(A31="","",IFERROR(ROUND(AVERAGEIFS('Signals &amp; Outcomes'!$G$5:$G$84,'Signals &amp; Outcomes'!$A$5:$A$84,A31),2),""))</f>
        <v/>
      </c>
      <c r="K31" s="22">
        <f>IF(A31="","",IFERROR(ROUND(SUMIFS(Stakeholders!$G$5:$G$79,Stakeholders!$A$5:$A$79,A31)/SUMIFS(Stakeholders!$D$5:$D$79,Stakeholders!$A$5:$A$79,A31),2),""))</f>
        <v/>
      </c>
      <c r="L31" s="22">
        <f>IF(A31="","",IFERROR(ROUND(SUMPRODUCT((Objectives!$A$5:$A$74=A31)*(Objectives!$C$5:$C$74)*(Objectives!$E$5:$E$74))/SUMIFS(Objectives!$C$5:$C$74,Objectives!$A$5:$A$74,A31),2),""))</f>
        <v/>
      </c>
      <c r="M31" s="22">
        <f>IF(A31="","",IFERROR(ROUND(AVERAGEIFS(Evidence!$D$5:$D$69,Evidence!$A$5:$A$69,A31),2),""))</f>
        <v/>
      </c>
      <c r="N31" s="22">
        <f>IF(A31="","",IF(COUNT(I31:L31)&lt;4,"",ROUND(I31*Settings!$B$6 + J31*Settings!$B$7 + K31*Settings!$B$8 + L31*Settings!$B$9,2)))</f>
        <v/>
      </c>
      <c r="O31" s="22">
        <f>IF(A31="","",IF(OR(N31="",M31=""),"",ROUND(N31*INDEX(Settings!$F$6:$F$10,MAX(1,MIN(5,ROUND(M31,0))))*G31/5,2)))</f>
        <v/>
      </c>
      <c r="P31" s="22">
        <f>IF(O31="","",IF(O31&gt;=4.2,"Strong",IF(O31&gt;=3.4,"Generally solid",IF(O31&gt;=2.6,"Mixed",IF(O31&gt;=1.8,"Fragile","Critical")))))</f>
        <v/>
      </c>
      <c r="Q31" s="26" t="n"/>
      <c r="R31" s="26" t="n"/>
    </row>
    <row r="32" ht="42" customHeight="1" s="17">
      <c r="A32" s="26" t="n"/>
      <c r="B32" s="26" t="n"/>
      <c r="C32" s="26" t="n"/>
      <c r="D32" s="26" t="n"/>
      <c r="E32" s="26" t="n"/>
      <c r="F32" s="26" t="n"/>
      <c r="G32" s="26" t="n"/>
      <c r="H32" s="26" t="n"/>
      <c r="I32" s="22">
        <f>IF(A32="","",IFERROR(ROUND(AVERAGEIFS(Engagements!$J$5:$J$89,Engagements!$A$5:$A$89,A32),2),""))</f>
        <v/>
      </c>
      <c r="J32" s="22">
        <f>IF(A32="","",IFERROR(ROUND(AVERAGEIFS('Signals &amp; Outcomes'!$G$5:$G$84,'Signals &amp; Outcomes'!$A$5:$A$84,A32),2),""))</f>
        <v/>
      </c>
      <c r="K32" s="22">
        <f>IF(A32="","",IFERROR(ROUND(SUMIFS(Stakeholders!$G$5:$G$79,Stakeholders!$A$5:$A$79,A32)/SUMIFS(Stakeholders!$D$5:$D$79,Stakeholders!$A$5:$A$79,A32),2),""))</f>
        <v/>
      </c>
      <c r="L32" s="22">
        <f>IF(A32="","",IFERROR(ROUND(SUMPRODUCT((Objectives!$A$5:$A$74=A32)*(Objectives!$C$5:$C$74)*(Objectives!$E$5:$E$74))/SUMIFS(Objectives!$C$5:$C$74,Objectives!$A$5:$A$74,A32),2),""))</f>
        <v/>
      </c>
      <c r="M32" s="22">
        <f>IF(A32="","",IFERROR(ROUND(AVERAGEIFS(Evidence!$D$5:$D$69,Evidence!$A$5:$A$69,A32),2),""))</f>
        <v/>
      </c>
      <c r="N32" s="22">
        <f>IF(A32="","",IF(COUNT(I32:L32)&lt;4,"",ROUND(I32*Settings!$B$6 + J32*Settings!$B$7 + K32*Settings!$B$8 + L32*Settings!$B$9,2)))</f>
        <v/>
      </c>
      <c r="O32" s="22">
        <f>IF(A32="","",IF(OR(N32="",M32=""),"",ROUND(N32*INDEX(Settings!$F$6:$F$10,MAX(1,MIN(5,ROUND(M32,0))))*G32/5,2)))</f>
        <v/>
      </c>
      <c r="P32" s="22">
        <f>IF(O32="","",IF(O32&gt;=4.2,"Strong",IF(O32&gt;=3.4,"Generally solid",IF(O32&gt;=2.6,"Mixed",IF(O32&gt;=1.8,"Fragile","Critical")))))</f>
        <v/>
      </c>
      <c r="Q32" s="26" t="n"/>
      <c r="R32" s="26" t="n"/>
    </row>
    <row r="33" ht="42" customHeight="1" s="17">
      <c r="A33" s="26" t="n"/>
      <c r="B33" s="26" t="n"/>
      <c r="C33" s="26" t="n"/>
      <c r="D33" s="26" t="n"/>
      <c r="E33" s="26" t="n"/>
      <c r="F33" s="26" t="n"/>
      <c r="G33" s="26" t="n"/>
      <c r="H33" s="26" t="n"/>
      <c r="I33" s="22">
        <f>IF(A33="","",IFERROR(ROUND(AVERAGEIFS(Engagements!$J$5:$J$89,Engagements!$A$5:$A$89,A33),2),""))</f>
        <v/>
      </c>
      <c r="J33" s="22">
        <f>IF(A33="","",IFERROR(ROUND(AVERAGEIFS('Signals &amp; Outcomes'!$G$5:$G$84,'Signals &amp; Outcomes'!$A$5:$A$84,A33),2),""))</f>
        <v/>
      </c>
      <c r="K33" s="22">
        <f>IF(A33="","",IFERROR(ROUND(SUMIFS(Stakeholders!$G$5:$G$79,Stakeholders!$A$5:$A$79,A33)/SUMIFS(Stakeholders!$D$5:$D$79,Stakeholders!$A$5:$A$79,A33),2),""))</f>
        <v/>
      </c>
      <c r="L33" s="22">
        <f>IF(A33="","",IFERROR(ROUND(SUMPRODUCT((Objectives!$A$5:$A$74=A33)*(Objectives!$C$5:$C$74)*(Objectives!$E$5:$E$74))/SUMIFS(Objectives!$C$5:$C$74,Objectives!$A$5:$A$74,A33),2),""))</f>
        <v/>
      </c>
      <c r="M33" s="22">
        <f>IF(A33="","",IFERROR(ROUND(AVERAGEIFS(Evidence!$D$5:$D$69,Evidence!$A$5:$A$69,A33),2),""))</f>
        <v/>
      </c>
      <c r="N33" s="22">
        <f>IF(A33="","",IF(COUNT(I33:L33)&lt;4,"",ROUND(I33*Settings!$B$6 + J33*Settings!$B$7 + K33*Settings!$B$8 + L33*Settings!$B$9,2)))</f>
        <v/>
      </c>
      <c r="O33" s="22">
        <f>IF(A33="","",IF(OR(N33="",M33=""),"",ROUND(N33*INDEX(Settings!$F$6:$F$10,MAX(1,MIN(5,ROUND(M33,0))))*G33/5,2)))</f>
        <v/>
      </c>
      <c r="P33" s="22">
        <f>IF(O33="","",IF(O33&gt;=4.2,"Strong",IF(O33&gt;=3.4,"Generally solid",IF(O33&gt;=2.6,"Mixed",IF(O33&gt;=1.8,"Fragile","Critical")))))</f>
        <v/>
      </c>
      <c r="Q33" s="26" t="n"/>
      <c r="R33" s="26" t="n"/>
    </row>
    <row r="34" ht="42" customHeight="1" s="17">
      <c r="A34" s="26" t="n"/>
      <c r="B34" s="26" t="n"/>
      <c r="C34" s="26" t="n"/>
      <c r="D34" s="26" t="n"/>
      <c r="E34" s="26" t="n"/>
      <c r="F34" s="26" t="n"/>
      <c r="G34" s="26" t="n"/>
      <c r="H34" s="26" t="n"/>
      <c r="I34" s="22">
        <f>IF(A34="","",IFERROR(ROUND(AVERAGEIFS(Engagements!$J$5:$J$89,Engagements!$A$5:$A$89,A34),2),""))</f>
        <v/>
      </c>
      <c r="J34" s="22">
        <f>IF(A34="","",IFERROR(ROUND(AVERAGEIFS('Signals &amp; Outcomes'!$G$5:$G$84,'Signals &amp; Outcomes'!$A$5:$A$84,A34),2),""))</f>
        <v/>
      </c>
      <c r="K34" s="22">
        <f>IF(A34="","",IFERROR(ROUND(SUMIFS(Stakeholders!$G$5:$G$79,Stakeholders!$A$5:$A$79,A34)/SUMIFS(Stakeholders!$D$5:$D$79,Stakeholders!$A$5:$A$79,A34),2),""))</f>
        <v/>
      </c>
      <c r="L34" s="22">
        <f>IF(A34="","",IFERROR(ROUND(SUMPRODUCT((Objectives!$A$5:$A$74=A34)*(Objectives!$C$5:$C$74)*(Objectives!$E$5:$E$74))/SUMIFS(Objectives!$C$5:$C$74,Objectives!$A$5:$A$74,A34),2),""))</f>
        <v/>
      </c>
      <c r="M34" s="22">
        <f>IF(A34="","",IFERROR(ROUND(AVERAGEIFS(Evidence!$D$5:$D$69,Evidence!$A$5:$A$69,A34),2),""))</f>
        <v/>
      </c>
      <c r="N34" s="22">
        <f>IF(A34="","",IF(COUNT(I34:L34)&lt;4,"",ROUND(I34*Settings!$B$6 + J34*Settings!$B$7 + K34*Settings!$B$8 + L34*Settings!$B$9,2)))</f>
        <v/>
      </c>
      <c r="O34" s="22">
        <f>IF(A34="","",IF(OR(N34="",M34=""),"",ROUND(N34*INDEX(Settings!$F$6:$F$10,MAX(1,MIN(5,ROUND(M34,0))))*G34/5,2)))</f>
        <v/>
      </c>
      <c r="P34" s="22">
        <f>IF(O34="","",IF(O34&gt;=4.2,"Strong",IF(O34&gt;=3.4,"Generally solid",IF(O34&gt;=2.6,"Mixed",IF(O34&gt;=1.8,"Fragile","Critical")))))</f>
        <v/>
      </c>
      <c r="Q34" s="26" t="n"/>
      <c r="R34" s="26" t="n"/>
    </row>
    <row r="35" ht="42" customHeight="1" s="17">
      <c r="A35" s="26" t="n"/>
      <c r="B35" s="26" t="n"/>
      <c r="C35" s="26" t="n"/>
      <c r="D35" s="26" t="n"/>
      <c r="E35" s="26" t="n"/>
      <c r="F35" s="26" t="n"/>
      <c r="G35" s="26" t="n"/>
      <c r="H35" s="26" t="n"/>
      <c r="I35" s="22">
        <f>IF(A35="","",IFERROR(ROUND(AVERAGEIFS(Engagements!$J$5:$J$89,Engagements!$A$5:$A$89,A35),2),""))</f>
        <v/>
      </c>
      <c r="J35" s="22">
        <f>IF(A35="","",IFERROR(ROUND(AVERAGEIFS('Signals &amp; Outcomes'!$G$5:$G$84,'Signals &amp; Outcomes'!$A$5:$A$84,A35),2),""))</f>
        <v/>
      </c>
      <c r="K35" s="22">
        <f>IF(A35="","",IFERROR(ROUND(SUMIFS(Stakeholders!$G$5:$G$79,Stakeholders!$A$5:$A$79,A35)/SUMIFS(Stakeholders!$D$5:$D$79,Stakeholders!$A$5:$A$79,A35),2),""))</f>
        <v/>
      </c>
      <c r="L35" s="22">
        <f>IF(A35="","",IFERROR(ROUND(SUMPRODUCT((Objectives!$A$5:$A$74=A35)*(Objectives!$C$5:$C$74)*(Objectives!$E$5:$E$74))/SUMIFS(Objectives!$C$5:$C$74,Objectives!$A$5:$A$74,A35),2),""))</f>
        <v/>
      </c>
      <c r="M35" s="22">
        <f>IF(A35="","",IFERROR(ROUND(AVERAGEIFS(Evidence!$D$5:$D$69,Evidence!$A$5:$A$69,A35),2),""))</f>
        <v/>
      </c>
      <c r="N35" s="22">
        <f>IF(A35="","",IF(COUNT(I35:L35)&lt;4,"",ROUND(I35*Settings!$B$6 + J35*Settings!$B$7 + K35*Settings!$B$8 + L35*Settings!$B$9,2)))</f>
        <v/>
      </c>
      <c r="O35" s="22">
        <f>IF(A35="","",IF(OR(N35="",M35=""),"",ROUND(N35*INDEX(Settings!$F$6:$F$10,MAX(1,MIN(5,ROUND(M35,0))))*G35/5,2)))</f>
        <v/>
      </c>
      <c r="P35" s="22">
        <f>IF(O35="","",IF(O35&gt;=4.2,"Strong",IF(O35&gt;=3.4,"Generally solid",IF(O35&gt;=2.6,"Mixed",IF(O35&gt;=1.8,"Fragile","Critical")))))</f>
        <v/>
      </c>
      <c r="Q35" s="26" t="n"/>
      <c r="R35" s="26" t="n"/>
    </row>
    <row r="36" ht="42" customHeight="1" s="17">
      <c r="A36" s="26" t="n"/>
      <c r="B36" s="26" t="n"/>
      <c r="C36" s="26" t="n"/>
      <c r="D36" s="26" t="n"/>
      <c r="E36" s="26" t="n"/>
      <c r="F36" s="26" t="n"/>
      <c r="G36" s="26" t="n"/>
      <c r="H36" s="26" t="n"/>
      <c r="I36" s="22">
        <f>IF(A36="","",IFERROR(ROUND(AVERAGEIFS(Engagements!$J$5:$J$89,Engagements!$A$5:$A$89,A36),2),""))</f>
        <v/>
      </c>
      <c r="J36" s="22">
        <f>IF(A36="","",IFERROR(ROUND(AVERAGEIFS('Signals &amp; Outcomes'!$G$5:$G$84,'Signals &amp; Outcomes'!$A$5:$A$84,A36),2),""))</f>
        <v/>
      </c>
      <c r="K36" s="22">
        <f>IF(A36="","",IFERROR(ROUND(SUMIFS(Stakeholders!$G$5:$G$79,Stakeholders!$A$5:$A$79,A36)/SUMIFS(Stakeholders!$D$5:$D$79,Stakeholders!$A$5:$A$79,A36),2),""))</f>
        <v/>
      </c>
      <c r="L36" s="22">
        <f>IF(A36="","",IFERROR(ROUND(SUMPRODUCT((Objectives!$A$5:$A$74=A36)*(Objectives!$C$5:$C$74)*(Objectives!$E$5:$E$74))/SUMIFS(Objectives!$C$5:$C$74,Objectives!$A$5:$A$74,A36),2),""))</f>
        <v/>
      </c>
      <c r="M36" s="22">
        <f>IF(A36="","",IFERROR(ROUND(AVERAGEIFS(Evidence!$D$5:$D$69,Evidence!$A$5:$A$69,A36),2),""))</f>
        <v/>
      </c>
      <c r="N36" s="22">
        <f>IF(A36="","",IF(COUNT(I36:L36)&lt;4,"",ROUND(I36*Settings!$B$6 + J36*Settings!$B$7 + K36*Settings!$B$8 + L36*Settings!$B$9,2)))</f>
        <v/>
      </c>
      <c r="O36" s="22">
        <f>IF(A36="","",IF(OR(N36="",M36=""),"",ROUND(N36*INDEX(Settings!$F$6:$F$10,MAX(1,MIN(5,ROUND(M36,0))))*G36/5,2)))</f>
        <v/>
      </c>
      <c r="P36" s="22">
        <f>IF(O36="","",IF(O36&gt;=4.2,"Strong",IF(O36&gt;=3.4,"Generally solid",IF(O36&gt;=2.6,"Mixed",IF(O36&gt;=1.8,"Fragile","Critical")))))</f>
        <v/>
      </c>
      <c r="Q36" s="26" t="n"/>
      <c r="R36" s="26" t="n"/>
    </row>
    <row r="37" ht="42" customHeight="1" s="17">
      <c r="A37" s="26" t="n"/>
      <c r="B37" s="26" t="n"/>
      <c r="C37" s="26" t="n"/>
      <c r="D37" s="26" t="n"/>
      <c r="E37" s="26" t="n"/>
      <c r="F37" s="26" t="n"/>
      <c r="G37" s="26" t="n"/>
      <c r="H37" s="26" t="n"/>
      <c r="I37" s="22">
        <f>IF(A37="","",IFERROR(ROUND(AVERAGEIFS(Engagements!$J$5:$J$89,Engagements!$A$5:$A$89,A37),2),""))</f>
        <v/>
      </c>
      <c r="J37" s="22">
        <f>IF(A37="","",IFERROR(ROUND(AVERAGEIFS('Signals &amp; Outcomes'!$G$5:$G$84,'Signals &amp; Outcomes'!$A$5:$A$84,A37),2),""))</f>
        <v/>
      </c>
      <c r="K37" s="22">
        <f>IF(A37="","",IFERROR(ROUND(SUMIFS(Stakeholders!$G$5:$G$79,Stakeholders!$A$5:$A$79,A37)/SUMIFS(Stakeholders!$D$5:$D$79,Stakeholders!$A$5:$A$79,A37),2),""))</f>
        <v/>
      </c>
      <c r="L37" s="22">
        <f>IF(A37="","",IFERROR(ROUND(SUMPRODUCT((Objectives!$A$5:$A$74=A37)*(Objectives!$C$5:$C$74)*(Objectives!$E$5:$E$74))/SUMIFS(Objectives!$C$5:$C$74,Objectives!$A$5:$A$74,A37),2),""))</f>
        <v/>
      </c>
      <c r="M37" s="22">
        <f>IF(A37="","",IFERROR(ROUND(AVERAGEIFS(Evidence!$D$5:$D$69,Evidence!$A$5:$A$69,A37),2),""))</f>
        <v/>
      </c>
      <c r="N37" s="22">
        <f>IF(A37="","",IF(COUNT(I37:L37)&lt;4,"",ROUND(I37*Settings!$B$6 + J37*Settings!$B$7 + K37*Settings!$B$8 + L37*Settings!$B$9,2)))</f>
        <v/>
      </c>
      <c r="O37" s="22">
        <f>IF(A37="","",IF(OR(N37="",M37=""),"",ROUND(N37*INDEX(Settings!$F$6:$F$10,MAX(1,MIN(5,ROUND(M37,0))))*G37/5,2)))</f>
        <v/>
      </c>
      <c r="P37" s="22">
        <f>IF(O37="","",IF(O37&gt;=4.2,"Strong",IF(O37&gt;=3.4,"Generally solid",IF(O37&gt;=2.6,"Mixed",IF(O37&gt;=1.8,"Fragile","Critical")))))</f>
        <v/>
      </c>
      <c r="Q37" s="26" t="n"/>
      <c r="R37" s="26" t="n"/>
    </row>
    <row r="38" ht="42" customHeight="1" s="17">
      <c r="A38" s="26" t="n"/>
      <c r="B38" s="26" t="n"/>
      <c r="C38" s="26" t="n"/>
      <c r="D38" s="26" t="n"/>
      <c r="E38" s="26" t="n"/>
      <c r="F38" s="26" t="n"/>
      <c r="G38" s="26" t="n"/>
      <c r="H38" s="26" t="n"/>
      <c r="I38" s="22">
        <f>IF(A38="","",IFERROR(ROUND(AVERAGEIFS(Engagements!$J$5:$J$89,Engagements!$A$5:$A$89,A38),2),""))</f>
        <v/>
      </c>
      <c r="J38" s="22">
        <f>IF(A38="","",IFERROR(ROUND(AVERAGEIFS('Signals &amp; Outcomes'!$G$5:$G$84,'Signals &amp; Outcomes'!$A$5:$A$84,A38),2),""))</f>
        <v/>
      </c>
      <c r="K38" s="22">
        <f>IF(A38="","",IFERROR(ROUND(SUMIFS(Stakeholders!$G$5:$G$79,Stakeholders!$A$5:$A$79,A38)/SUMIFS(Stakeholders!$D$5:$D$79,Stakeholders!$A$5:$A$79,A38),2),""))</f>
        <v/>
      </c>
      <c r="L38" s="22">
        <f>IF(A38="","",IFERROR(ROUND(SUMPRODUCT((Objectives!$A$5:$A$74=A38)*(Objectives!$C$5:$C$74)*(Objectives!$E$5:$E$74))/SUMIFS(Objectives!$C$5:$C$74,Objectives!$A$5:$A$74,A38),2),""))</f>
        <v/>
      </c>
      <c r="M38" s="22">
        <f>IF(A38="","",IFERROR(ROUND(AVERAGEIFS(Evidence!$D$5:$D$69,Evidence!$A$5:$A$69,A38),2),""))</f>
        <v/>
      </c>
      <c r="N38" s="22">
        <f>IF(A38="","",IF(COUNT(I38:L38)&lt;4,"",ROUND(I38*Settings!$B$6 + J38*Settings!$B$7 + K38*Settings!$B$8 + L38*Settings!$B$9,2)))</f>
        <v/>
      </c>
      <c r="O38" s="22">
        <f>IF(A38="","",IF(OR(N38="",M38=""),"",ROUND(N38*INDEX(Settings!$F$6:$F$10,MAX(1,MIN(5,ROUND(M38,0))))*G38/5,2)))</f>
        <v/>
      </c>
      <c r="P38" s="22">
        <f>IF(O38="","",IF(O38&gt;=4.2,"Strong",IF(O38&gt;=3.4,"Generally solid",IF(O38&gt;=2.6,"Mixed",IF(O38&gt;=1.8,"Fragile","Critical")))))</f>
        <v/>
      </c>
      <c r="Q38" s="26" t="n"/>
      <c r="R38" s="26" t="n"/>
    </row>
    <row r="39" ht="42" customHeight="1" s="17">
      <c r="A39" s="26" t="n"/>
      <c r="B39" s="26" t="n"/>
      <c r="C39" s="26" t="n"/>
      <c r="D39" s="26" t="n"/>
      <c r="E39" s="26" t="n"/>
      <c r="F39" s="26" t="n"/>
      <c r="G39" s="26" t="n"/>
      <c r="H39" s="26" t="n"/>
      <c r="I39" s="22">
        <f>IF(A39="","",IFERROR(ROUND(AVERAGEIFS(Engagements!$J$5:$J$89,Engagements!$A$5:$A$89,A39),2),""))</f>
        <v/>
      </c>
      <c r="J39" s="22">
        <f>IF(A39="","",IFERROR(ROUND(AVERAGEIFS('Signals &amp; Outcomes'!$G$5:$G$84,'Signals &amp; Outcomes'!$A$5:$A$84,A39),2),""))</f>
        <v/>
      </c>
      <c r="K39" s="22">
        <f>IF(A39="","",IFERROR(ROUND(SUMIFS(Stakeholders!$G$5:$G$79,Stakeholders!$A$5:$A$79,A39)/SUMIFS(Stakeholders!$D$5:$D$79,Stakeholders!$A$5:$A$79,A39),2),""))</f>
        <v/>
      </c>
      <c r="L39" s="22">
        <f>IF(A39="","",IFERROR(ROUND(SUMPRODUCT((Objectives!$A$5:$A$74=A39)*(Objectives!$C$5:$C$74)*(Objectives!$E$5:$E$74))/SUMIFS(Objectives!$C$5:$C$74,Objectives!$A$5:$A$74,A39),2),""))</f>
        <v/>
      </c>
      <c r="M39" s="22">
        <f>IF(A39="","",IFERROR(ROUND(AVERAGEIFS(Evidence!$D$5:$D$69,Evidence!$A$5:$A$69,A39),2),""))</f>
        <v/>
      </c>
      <c r="N39" s="22">
        <f>IF(A39="","",IF(COUNT(I39:L39)&lt;4,"",ROUND(I39*Settings!$B$6 + J39*Settings!$B$7 + K39*Settings!$B$8 + L39*Settings!$B$9,2)))</f>
        <v/>
      </c>
      <c r="O39" s="22">
        <f>IF(A39="","",IF(OR(N39="",M39=""),"",ROUND(N39*INDEX(Settings!$F$6:$F$10,MAX(1,MIN(5,ROUND(M39,0))))*G39/5,2)))</f>
        <v/>
      </c>
      <c r="P39" s="22">
        <f>IF(O39="","",IF(O39&gt;=4.2,"Strong",IF(O39&gt;=3.4,"Generally solid",IF(O39&gt;=2.6,"Mixed",IF(O39&gt;=1.8,"Fragile","Critical")))))</f>
        <v/>
      </c>
      <c r="Q39" s="26" t="n"/>
      <c r="R39" s="26" t="n"/>
    </row>
    <row r="40" ht="42" customHeight="1" s="17">
      <c r="A40" s="26" t="n"/>
      <c r="B40" s="26" t="n"/>
      <c r="C40" s="26" t="n"/>
      <c r="D40" s="26" t="n"/>
      <c r="E40" s="26" t="n"/>
      <c r="F40" s="26" t="n"/>
      <c r="G40" s="26" t="n"/>
      <c r="H40" s="26" t="n"/>
      <c r="I40" s="22">
        <f>IF(A40="","",IFERROR(ROUND(AVERAGEIFS(Engagements!$J$5:$J$89,Engagements!$A$5:$A$89,A40),2),""))</f>
        <v/>
      </c>
      <c r="J40" s="22">
        <f>IF(A40="","",IFERROR(ROUND(AVERAGEIFS('Signals &amp; Outcomes'!$G$5:$G$84,'Signals &amp; Outcomes'!$A$5:$A$84,A40),2),""))</f>
        <v/>
      </c>
      <c r="K40" s="22">
        <f>IF(A40="","",IFERROR(ROUND(SUMIFS(Stakeholders!$G$5:$G$79,Stakeholders!$A$5:$A$79,A40)/SUMIFS(Stakeholders!$D$5:$D$79,Stakeholders!$A$5:$A$79,A40),2),""))</f>
        <v/>
      </c>
      <c r="L40" s="22">
        <f>IF(A40="","",IFERROR(ROUND(SUMPRODUCT((Objectives!$A$5:$A$74=A40)*(Objectives!$C$5:$C$74)*(Objectives!$E$5:$E$74))/SUMIFS(Objectives!$C$5:$C$74,Objectives!$A$5:$A$74,A40),2),""))</f>
        <v/>
      </c>
      <c r="M40" s="22">
        <f>IF(A40="","",IFERROR(ROUND(AVERAGEIFS(Evidence!$D$5:$D$69,Evidence!$A$5:$A$69,A40),2),""))</f>
        <v/>
      </c>
      <c r="N40" s="22">
        <f>IF(A40="","",IF(COUNT(I40:L40)&lt;4,"",ROUND(I40*Settings!$B$6 + J40*Settings!$B$7 + K40*Settings!$B$8 + L40*Settings!$B$9,2)))</f>
        <v/>
      </c>
      <c r="O40" s="22">
        <f>IF(A40="","",IF(OR(N40="",M40=""),"",ROUND(N40*INDEX(Settings!$F$6:$F$10,MAX(1,MIN(5,ROUND(M40,0))))*G40/5,2)))</f>
        <v/>
      </c>
      <c r="P40" s="22">
        <f>IF(O40="","",IF(O40&gt;=4.2,"Strong",IF(O40&gt;=3.4,"Generally solid",IF(O40&gt;=2.6,"Mixed",IF(O40&gt;=1.8,"Fragile","Critical")))))</f>
        <v/>
      </c>
      <c r="Q40" s="26" t="n"/>
      <c r="R40" s="26" t="n"/>
    </row>
    <row r="41" ht="42" customHeight="1" s="17">
      <c r="A41" s="26" t="n"/>
      <c r="B41" s="26" t="n"/>
      <c r="C41" s="26" t="n"/>
      <c r="D41" s="26" t="n"/>
      <c r="E41" s="26" t="n"/>
      <c r="F41" s="26" t="n"/>
      <c r="G41" s="26" t="n"/>
      <c r="H41" s="26" t="n"/>
      <c r="I41" s="22">
        <f>IF(A41="","",IFERROR(ROUND(AVERAGEIFS(Engagements!$J$5:$J$89,Engagements!$A$5:$A$89,A41),2),""))</f>
        <v/>
      </c>
      <c r="J41" s="22">
        <f>IF(A41="","",IFERROR(ROUND(AVERAGEIFS('Signals &amp; Outcomes'!$G$5:$G$84,'Signals &amp; Outcomes'!$A$5:$A$84,A41),2),""))</f>
        <v/>
      </c>
      <c r="K41" s="22">
        <f>IF(A41="","",IFERROR(ROUND(SUMIFS(Stakeholders!$G$5:$G$79,Stakeholders!$A$5:$A$79,A41)/SUMIFS(Stakeholders!$D$5:$D$79,Stakeholders!$A$5:$A$79,A41),2),""))</f>
        <v/>
      </c>
      <c r="L41" s="22">
        <f>IF(A41="","",IFERROR(ROUND(SUMPRODUCT((Objectives!$A$5:$A$74=A41)*(Objectives!$C$5:$C$74)*(Objectives!$E$5:$E$74))/SUMIFS(Objectives!$C$5:$C$74,Objectives!$A$5:$A$74,A41),2),""))</f>
        <v/>
      </c>
      <c r="M41" s="22">
        <f>IF(A41="","",IFERROR(ROUND(AVERAGEIFS(Evidence!$D$5:$D$69,Evidence!$A$5:$A$69,A41),2),""))</f>
        <v/>
      </c>
      <c r="N41" s="22">
        <f>IF(A41="","",IF(COUNT(I41:L41)&lt;4,"",ROUND(I41*Settings!$B$6 + J41*Settings!$B$7 + K41*Settings!$B$8 + L41*Settings!$B$9,2)))</f>
        <v/>
      </c>
      <c r="O41" s="22">
        <f>IF(A41="","",IF(OR(N41="",M41=""),"",ROUND(N41*INDEX(Settings!$F$6:$F$10,MAX(1,MIN(5,ROUND(M41,0))))*G41/5,2)))</f>
        <v/>
      </c>
      <c r="P41" s="22">
        <f>IF(O41="","",IF(O41&gt;=4.2,"Strong",IF(O41&gt;=3.4,"Generally solid",IF(O41&gt;=2.6,"Mixed",IF(O41&gt;=1.8,"Fragile","Critical")))))</f>
        <v/>
      </c>
      <c r="Q41" s="26" t="n"/>
      <c r="R41" s="26" t="n"/>
    </row>
    <row r="42" ht="42" customHeight="1" s="17">
      <c r="A42" s="26" t="n"/>
      <c r="B42" s="26" t="n"/>
      <c r="C42" s="26" t="n"/>
      <c r="D42" s="26" t="n"/>
      <c r="E42" s="26" t="n"/>
      <c r="F42" s="26" t="n"/>
      <c r="G42" s="26" t="n"/>
      <c r="H42" s="26" t="n"/>
      <c r="I42" s="22">
        <f>IF(A42="","",IFERROR(ROUND(AVERAGEIFS(Engagements!$J$5:$J$89,Engagements!$A$5:$A$89,A42),2),""))</f>
        <v/>
      </c>
      <c r="J42" s="22">
        <f>IF(A42="","",IFERROR(ROUND(AVERAGEIFS('Signals &amp; Outcomes'!$G$5:$G$84,'Signals &amp; Outcomes'!$A$5:$A$84,A42),2),""))</f>
        <v/>
      </c>
      <c r="K42" s="22">
        <f>IF(A42="","",IFERROR(ROUND(SUMIFS(Stakeholders!$G$5:$G$79,Stakeholders!$A$5:$A$79,A42)/SUMIFS(Stakeholders!$D$5:$D$79,Stakeholders!$A$5:$A$79,A42),2),""))</f>
        <v/>
      </c>
      <c r="L42" s="22">
        <f>IF(A42="","",IFERROR(ROUND(SUMPRODUCT((Objectives!$A$5:$A$74=A42)*(Objectives!$C$5:$C$74)*(Objectives!$E$5:$E$74))/SUMIFS(Objectives!$C$5:$C$74,Objectives!$A$5:$A$74,A42),2),""))</f>
        <v/>
      </c>
      <c r="M42" s="22">
        <f>IF(A42="","",IFERROR(ROUND(AVERAGEIFS(Evidence!$D$5:$D$69,Evidence!$A$5:$A$69,A42),2),""))</f>
        <v/>
      </c>
      <c r="N42" s="22">
        <f>IF(A42="","",IF(COUNT(I42:L42)&lt;4,"",ROUND(I42*Settings!$B$6 + J42*Settings!$B$7 + K42*Settings!$B$8 + L42*Settings!$B$9,2)))</f>
        <v/>
      </c>
      <c r="O42" s="22">
        <f>IF(A42="","",IF(OR(N42="",M42=""),"",ROUND(N42*INDEX(Settings!$F$6:$F$10,MAX(1,MIN(5,ROUND(M42,0))))*G42/5,2)))</f>
        <v/>
      </c>
      <c r="P42" s="22">
        <f>IF(O42="","",IF(O42&gt;=4.2,"Strong",IF(O42&gt;=3.4,"Generally solid",IF(O42&gt;=2.6,"Mixed",IF(O42&gt;=1.8,"Fragile","Critical")))))</f>
        <v/>
      </c>
      <c r="Q42" s="26" t="n"/>
      <c r="R42" s="26" t="n"/>
    </row>
    <row r="43" ht="42" customHeight="1" s="17">
      <c r="A43" s="26" t="n"/>
      <c r="B43" s="26" t="n"/>
      <c r="C43" s="26" t="n"/>
      <c r="D43" s="26" t="n"/>
      <c r="E43" s="26" t="n"/>
      <c r="F43" s="26" t="n"/>
      <c r="G43" s="26" t="n"/>
      <c r="H43" s="26" t="n"/>
      <c r="I43" s="22">
        <f>IF(A43="","",IFERROR(ROUND(AVERAGEIFS(Engagements!$J$5:$J$89,Engagements!$A$5:$A$89,A43),2),""))</f>
        <v/>
      </c>
      <c r="J43" s="22">
        <f>IF(A43="","",IFERROR(ROUND(AVERAGEIFS('Signals &amp; Outcomes'!$G$5:$G$84,'Signals &amp; Outcomes'!$A$5:$A$84,A43),2),""))</f>
        <v/>
      </c>
      <c r="K43" s="22">
        <f>IF(A43="","",IFERROR(ROUND(SUMIFS(Stakeholders!$G$5:$G$79,Stakeholders!$A$5:$A$79,A43)/SUMIFS(Stakeholders!$D$5:$D$79,Stakeholders!$A$5:$A$79,A43),2),""))</f>
        <v/>
      </c>
      <c r="L43" s="22">
        <f>IF(A43="","",IFERROR(ROUND(SUMPRODUCT((Objectives!$A$5:$A$74=A43)*(Objectives!$C$5:$C$74)*(Objectives!$E$5:$E$74))/SUMIFS(Objectives!$C$5:$C$74,Objectives!$A$5:$A$74,A43),2),""))</f>
        <v/>
      </c>
      <c r="M43" s="22">
        <f>IF(A43="","",IFERROR(ROUND(AVERAGEIFS(Evidence!$D$5:$D$69,Evidence!$A$5:$A$69,A43),2),""))</f>
        <v/>
      </c>
      <c r="N43" s="22">
        <f>IF(A43="","",IF(COUNT(I43:L43)&lt;4,"",ROUND(I43*Settings!$B$6 + J43*Settings!$B$7 + K43*Settings!$B$8 + L43*Settings!$B$9,2)))</f>
        <v/>
      </c>
      <c r="O43" s="22">
        <f>IF(A43="","",IF(OR(N43="",M43=""),"",ROUND(N43*INDEX(Settings!$F$6:$F$10,MAX(1,MIN(5,ROUND(M43,0))))*G43/5,2)))</f>
        <v/>
      </c>
      <c r="P43" s="22">
        <f>IF(O43="","",IF(O43&gt;=4.2,"Strong",IF(O43&gt;=3.4,"Generally solid",IF(O43&gt;=2.6,"Mixed",IF(O43&gt;=1.8,"Fragile","Critical")))))</f>
        <v/>
      </c>
      <c r="Q43" s="26" t="n"/>
      <c r="R43" s="26" t="n"/>
    </row>
    <row r="44" ht="42" customHeight="1" s="17">
      <c r="A44" s="26" t="n"/>
      <c r="B44" s="26" t="n"/>
      <c r="C44" s="26" t="n"/>
      <c r="D44" s="26" t="n"/>
      <c r="E44" s="26" t="n"/>
      <c r="F44" s="26" t="n"/>
      <c r="G44" s="26" t="n"/>
      <c r="H44" s="26" t="n"/>
      <c r="I44" s="22">
        <f>IF(A44="","",IFERROR(ROUND(AVERAGEIFS(Engagements!$J$5:$J$89,Engagements!$A$5:$A$89,A44),2),""))</f>
        <v/>
      </c>
      <c r="J44" s="22">
        <f>IF(A44="","",IFERROR(ROUND(AVERAGEIFS('Signals &amp; Outcomes'!$G$5:$G$84,'Signals &amp; Outcomes'!$A$5:$A$84,A44),2),""))</f>
        <v/>
      </c>
      <c r="K44" s="22">
        <f>IF(A44="","",IFERROR(ROUND(SUMIFS(Stakeholders!$G$5:$G$79,Stakeholders!$A$5:$A$79,A44)/SUMIFS(Stakeholders!$D$5:$D$79,Stakeholders!$A$5:$A$79,A44),2),""))</f>
        <v/>
      </c>
      <c r="L44" s="22">
        <f>IF(A44="","",IFERROR(ROUND(SUMPRODUCT((Objectives!$A$5:$A$74=A44)*(Objectives!$C$5:$C$74)*(Objectives!$E$5:$E$74))/SUMIFS(Objectives!$C$5:$C$74,Objectives!$A$5:$A$74,A44),2),""))</f>
        <v/>
      </c>
      <c r="M44" s="22">
        <f>IF(A44="","",IFERROR(ROUND(AVERAGEIFS(Evidence!$D$5:$D$69,Evidence!$A$5:$A$69,A44),2),""))</f>
        <v/>
      </c>
      <c r="N44" s="22">
        <f>IF(A44="","",IF(COUNT(I44:L44)&lt;4,"",ROUND(I44*Settings!$B$6 + J44*Settings!$B$7 + K44*Settings!$B$8 + L44*Settings!$B$9,2)))</f>
        <v/>
      </c>
      <c r="O44" s="22">
        <f>IF(A44="","",IF(OR(N44="",M44=""),"",ROUND(N44*INDEX(Settings!$F$6:$F$10,MAX(1,MIN(5,ROUND(M44,0))))*G44/5,2)))</f>
        <v/>
      </c>
      <c r="P44" s="22">
        <f>IF(O44="","",IF(O44&gt;=4.2,"Strong",IF(O44&gt;=3.4,"Generally solid",IF(O44&gt;=2.6,"Mixed",IF(O44&gt;=1.8,"Fragile","Critical")))))</f>
        <v/>
      </c>
      <c r="Q44" s="26" t="n"/>
      <c r="R44" s="26" t="n"/>
    </row>
  </sheetData>
  <mergeCells count="2">
    <mergeCell ref="A2:R2"/>
    <mergeCell ref="A1:R1"/>
  </mergeCells>
  <dataValidations count="2">
    <dataValidation sqref="G5:G44" showDropDown="0" showInputMessage="0" showErrorMessage="0" allowBlank="1" type="list" errorStyle="stop" operator="between">
      <formula1>"1,2,3,4,5"</formula1>
      <formula2>0</formula2>
    </dataValidation>
    <dataValidation sqref="F5:F44" showDropDown="0" showInputMessage="0" showErrorMessage="0" allowBlank="1" type="list" errorStyle="stop" operator="between">
      <formula1>"Planning,Pre-launch,Active campaign,Active response,Watch,Complete"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193669"/>
    <outlinePr summaryBelow="1" summaryRight="1"/>
    <pageSetUpPr fitToPage="0"/>
  </sheetPr>
  <dimension ref="A1:J7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83203125" defaultRowHeight="15" customHeight="1" zeroHeight="0" outlineLevelRow="0"/>
  <cols>
    <col width="12" customWidth="1" style="16" min="1" max="1"/>
    <col width="34" customWidth="1" style="16" min="2" max="2"/>
    <col width="12" customWidth="1" style="16" min="3" max="3"/>
    <col width="18" customWidth="1" style="16" min="4" max="4"/>
    <col width="14" customWidth="1" style="16" min="5" max="5"/>
    <col width="30" customWidth="1" style="16" min="6" max="6"/>
    <col width="14" customWidth="1" style="16" min="7" max="7"/>
    <col width="12" customWidth="1" style="16" min="8" max="8"/>
    <col width="16" customWidth="1" style="16" min="9" max="9"/>
    <col width="18" customWidth="1" style="16" min="10" max="10"/>
  </cols>
  <sheetData>
    <row r="1" ht="24" customHeight="1" s="17">
      <c r="A1" s="18" t="inlineStr">
        <is>
          <t>Objectives - define what success looks like</t>
        </is>
      </c>
    </row>
    <row r="2" ht="18.75" customHeight="1" s="17">
      <c r="A2" s="25" t="inlineStr">
        <is>
          <t>Add specific outcomes for each file. The objective weights should total 100 for each File ID.</t>
        </is>
      </c>
    </row>
    <row r="4" ht="31.5" customHeight="1" s="17">
      <c r="A4" s="21" t="inlineStr">
        <is>
          <t>File ID</t>
        </is>
      </c>
      <c r="B4" s="21" t="inlineStr">
        <is>
          <t>Objective / outcome</t>
        </is>
      </c>
      <c r="C4" s="21" t="inlineStr">
        <is>
          <t>Weight (%)</t>
        </is>
      </c>
      <c r="D4" s="21" t="inlineStr">
        <is>
          <t>Current status</t>
        </is>
      </c>
      <c r="E4" s="21" t="inlineStr">
        <is>
          <t>Movement score (1-5)</t>
        </is>
      </c>
      <c r="F4" s="21" t="inlineStr">
        <is>
          <t>Why this score?</t>
        </is>
      </c>
      <c r="G4" s="21" t="inlineStr">
        <is>
          <t>Owner</t>
        </is>
      </c>
      <c r="H4" s="21" t="inlineStr">
        <is>
          <t>Due date</t>
        </is>
      </c>
      <c r="I4" s="21" t="inlineStr">
        <is>
          <t>Objective category</t>
        </is>
      </c>
      <c r="J4" s="21" t="inlineStr">
        <is>
          <t>Notes</t>
        </is>
      </c>
    </row>
    <row r="5" ht="27.75" customHeight="1" s="17">
      <c r="A5" s="26" t="inlineStr">
        <is>
          <t>F-001</t>
        </is>
      </c>
      <c r="B5" s="26" t="inlineStr">
        <is>
          <t>Preserve recycled-content pathway in compromise text</t>
        </is>
      </c>
      <c r="C5" s="26" t="n">
        <v>40</v>
      </c>
      <c r="D5" s="26" t="inlineStr">
        <is>
          <t>Partially achieved</t>
        </is>
      </c>
      <c r="E5" s="26" t="n">
        <v>4</v>
      </c>
      <c r="F5" s="26" t="inlineStr">
        <is>
          <t>Draft language still intact in working text</t>
        </is>
      </c>
      <c r="G5" s="26" t="inlineStr">
        <is>
          <t>A. Smith</t>
        </is>
      </c>
      <c r="H5" s="26" t="inlineStr">
        <is>
          <t>2026-04-12</t>
        </is>
      </c>
      <c r="I5" s="26" t="inlineStr">
        <is>
          <t>Legislative text</t>
        </is>
      </c>
      <c r="J5" s="26" t="n"/>
    </row>
    <row r="6" ht="21.75" customHeight="1" s="17">
      <c r="A6" s="26" t="inlineStr">
        <is>
          <t>F-001</t>
        </is>
      </c>
      <c r="B6" s="26" t="inlineStr">
        <is>
          <t>Prevent a hard cap on transitional exemptions</t>
        </is>
      </c>
      <c r="C6" s="26" t="n">
        <v>35</v>
      </c>
      <c r="D6" s="26" t="inlineStr">
        <is>
          <t>In progress</t>
        </is>
      </c>
      <c r="E6" s="26" t="n">
        <v>3</v>
      </c>
      <c r="F6" s="26" t="inlineStr">
        <is>
          <t>Council side remains split on implementation timing</t>
        </is>
      </c>
      <c r="G6" s="26" t="inlineStr">
        <is>
          <t>A. Smith</t>
        </is>
      </c>
      <c r="H6" s="26" t="inlineStr">
        <is>
          <t>2026-04-18</t>
        </is>
      </c>
      <c r="I6" s="26" t="inlineStr">
        <is>
          <t>Legislative text</t>
        </is>
      </c>
      <c r="J6" s="26" t="n"/>
    </row>
    <row r="7" ht="21.75" customHeight="1" s="17">
      <c r="A7" s="26" t="inlineStr">
        <is>
          <t>F-001</t>
        </is>
      </c>
      <c r="B7" s="26" t="inlineStr">
        <is>
          <t>Hold cross-party support for industry amendment</t>
        </is>
      </c>
      <c r="C7" s="26" t="n">
        <v>25</v>
      </c>
      <c r="D7" s="26" t="inlineStr">
        <is>
          <t>Mostly achieved</t>
        </is>
      </c>
      <c r="E7" s="26" t="n">
        <v>4</v>
      </c>
      <c r="F7" s="26" t="inlineStr">
        <is>
          <t>Key moderate group still backing compromise</t>
        </is>
      </c>
      <c r="G7" s="26" t="inlineStr">
        <is>
          <t>A. Smith</t>
        </is>
      </c>
      <c r="H7" s="26" t="inlineStr">
        <is>
          <t>2026-04-05</t>
        </is>
      </c>
      <c r="I7" s="26" t="inlineStr">
        <is>
          <t>Stakeholder coalition</t>
        </is>
      </c>
      <c r="J7" s="26" t="n"/>
    </row>
    <row r="8" ht="21.75" customHeight="1" s="17">
      <c r="A8" s="26" t="inlineStr">
        <is>
          <t>F-002</t>
        </is>
      </c>
      <c r="B8" s="26" t="inlineStr">
        <is>
          <t>Regional finance committee backs capital allocation</t>
        </is>
      </c>
      <c r="C8" s="26" t="n">
        <v>45</v>
      </c>
      <c r="D8" s="26" t="inlineStr">
        <is>
          <t>In progress</t>
        </is>
      </c>
      <c r="E8" s="26" t="n">
        <v>4</v>
      </c>
      <c r="F8" s="26" t="inlineStr">
        <is>
          <t>Chair is supportive but wants stronger utilisation evidence</t>
        </is>
      </c>
      <c r="G8" s="26" t="inlineStr">
        <is>
          <t>R. Khan</t>
        </is>
      </c>
      <c r="H8" s="26" t="inlineStr">
        <is>
          <t>2026-04-09</t>
        </is>
      </c>
      <c r="I8" s="26" t="inlineStr">
        <is>
          <t>Budget decision</t>
        </is>
      </c>
      <c r="J8" s="26" t="n"/>
    </row>
    <row r="9" ht="18" customHeight="1" s="17">
      <c r="A9" s="26" t="inlineStr">
        <is>
          <t>F-002</t>
        </is>
      </c>
      <c r="B9" s="26" t="inlineStr">
        <is>
          <t>Clinician coalition sustains public support</t>
        </is>
      </c>
      <c r="C9" s="26" t="n">
        <v>30</v>
      </c>
      <c r="D9" s="26" t="inlineStr">
        <is>
          <t>Mostly achieved</t>
        </is>
      </c>
      <c r="E9" s="26" t="n">
        <v>4</v>
      </c>
      <c r="F9" s="26" t="inlineStr">
        <is>
          <t>Senior clinicians are now speaking consistently in favour</t>
        </is>
      </c>
      <c r="G9" s="26" t="inlineStr">
        <is>
          <t>R. Khan</t>
        </is>
      </c>
      <c r="H9" s="26" t="inlineStr">
        <is>
          <t>2026-04-01</t>
        </is>
      </c>
      <c r="I9" s="26" t="inlineStr">
        <is>
          <t>Coalition building</t>
        </is>
      </c>
      <c r="J9" s="26" t="n"/>
    </row>
    <row r="10" ht="18" customHeight="1" s="17">
      <c r="A10" s="26" t="inlineStr">
        <is>
          <t>F-002</t>
        </is>
      </c>
      <c r="B10" s="26" t="inlineStr">
        <is>
          <t>Draft budget note includes oncology unit wording</t>
        </is>
      </c>
      <c r="C10" s="26" t="n">
        <v>25</v>
      </c>
      <c r="D10" s="26" t="inlineStr">
        <is>
          <t>Partially achieved</t>
        </is>
      </c>
      <c r="E10" s="26" t="n">
        <v>3</v>
      </c>
      <c r="F10" s="26" t="inlineStr">
        <is>
          <t>Drafting discussion has started but not yet locked</t>
        </is>
      </c>
      <c r="G10" s="26" t="inlineStr">
        <is>
          <t>R. Khan</t>
        </is>
      </c>
      <c r="H10" s="26" t="inlineStr">
        <is>
          <t>2026-04-15</t>
        </is>
      </c>
      <c r="I10" s="26" t="inlineStr">
        <is>
          <t>Budget text</t>
        </is>
      </c>
      <c r="J10" s="26" t="n"/>
    </row>
    <row r="11" ht="18" customHeight="1" s="17">
      <c r="A11" s="26" t="inlineStr">
        <is>
          <t>F-003</t>
        </is>
      </c>
      <c r="B11" s="26" t="inlineStr">
        <is>
          <t>Treasury accepts phased implementation principle</t>
        </is>
      </c>
      <c r="C11" s="26" t="n">
        <v>40</v>
      </c>
      <c r="D11" s="26" t="inlineStr">
        <is>
          <t>In progress</t>
        </is>
      </c>
      <c r="E11" s="26" t="n">
        <v>3</v>
      </c>
      <c r="F11" s="26" t="inlineStr">
        <is>
          <t>Officials recognise the operational risk of immediate rollout</t>
        </is>
      </c>
      <c r="G11" s="26" t="inlineStr">
        <is>
          <t>L. Chen</t>
        </is>
      </c>
      <c r="H11" s="26" t="inlineStr">
        <is>
          <t>2026-04-14</t>
        </is>
      </c>
      <c r="I11" s="26" t="inlineStr">
        <is>
          <t>Policy design</t>
        </is>
      </c>
      <c r="J11" s="26" t="n"/>
    </row>
    <row r="12" ht="18" customHeight="1" s="17">
      <c r="A12" s="26" t="inlineStr">
        <is>
          <t>F-003</t>
        </is>
      </c>
      <c r="B12" s="26" t="inlineStr">
        <is>
          <t>Revenue agency commits to guidance note</t>
        </is>
      </c>
      <c r="C12" s="26" t="n">
        <v>35</v>
      </c>
      <c r="D12" s="26" t="inlineStr">
        <is>
          <t>At risk</t>
        </is>
      </c>
      <c r="E12" s="26" t="n">
        <v>2</v>
      </c>
      <c r="F12" s="26" t="inlineStr">
        <is>
          <t>Agency still resisting a formal guidance commitment</t>
        </is>
      </c>
      <c r="G12" s="26" t="inlineStr">
        <is>
          <t>L. Chen</t>
        </is>
      </c>
      <c r="H12" s="26" t="inlineStr">
        <is>
          <t>2026-04-20</t>
        </is>
      </c>
      <c r="I12" s="26" t="inlineStr">
        <is>
          <t>Implementation</t>
        </is>
      </c>
      <c r="J12" s="26" t="n"/>
    </row>
    <row r="13" ht="18" customHeight="1" s="17">
      <c r="A13" s="26" t="inlineStr">
        <is>
          <t>F-003</t>
        </is>
      </c>
      <c r="B13" s="26" t="inlineStr">
        <is>
          <t>Business coalition remains aligned on messaging</t>
        </is>
      </c>
      <c r="C13" s="26" t="n">
        <v>25</v>
      </c>
      <c r="D13" s="26" t="inlineStr">
        <is>
          <t>Mostly achieved</t>
        </is>
      </c>
      <c r="E13" s="26" t="n">
        <v>3</v>
      </c>
      <c r="F13" s="26" t="inlineStr">
        <is>
          <t>Core members aligned but regional chambers need reassurance</t>
        </is>
      </c>
      <c r="G13" s="26" t="inlineStr">
        <is>
          <t>L. Chen</t>
        </is>
      </c>
      <c r="H13" s="26" t="inlineStr">
        <is>
          <t>2026-04-07</t>
        </is>
      </c>
      <c r="I13" s="26" t="inlineStr">
        <is>
          <t>Coalition management</t>
        </is>
      </c>
      <c r="J13" s="26" t="n"/>
    </row>
    <row r="14" ht="18" customHeight="1" s="17">
      <c r="A14" s="26" t="inlineStr">
        <is>
          <t>F-004</t>
        </is>
      </c>
      <c r="B14" s="26" t="inlineStr">
        <is>
          <t>Planning committee proceeds without deferment</t>
        </is>
      </c>
      <c r="C14" s="26" t="n">
        <v>35</v>
      </c>
      <c r="D14" s="26" t="inlineStr">
        <is>
          <t>In progress</t>
        </is>
      </c>
      <c r="E14" s="26" t="n">
        <v>3</v>
      </c>
      <c r="F14" s="26" t="inlineStr">
        <is>
          <t>Officers have not recommended delay but objections remain active</t>
        </is>
      </c>
      <c r="G14" s="26" t="inlineStr">
        <is>
          <t>M. Rossi</t>
        </is>
      </c>
      <c r="H14" s="26" t="inlineStr">
        <is>
          <t>2026-04-03</t>
        </is>
      </c>
      <c r="I14" s="26" t="inlineStr">
        <is>
          <t>Permitting process</t>
        </is>
      </c>
      <c r="J14" s="26" t="n"/>
    </row>
    <row r="15" ht="18" customHeight="1" s="17">
      <c r="A15" s="26" t="inlineStr">
        <is>
          <t>F-004</t>
        </is>
      </c>
      <c r="B15" s="26" t="inlineStr">
        <is>
          <t>Local business voices outnumber organised objections</t>
        </is>
      </c>
      <c r="C15" s="26" t="n">
        <v>35</v>
      </c>
      <c r="D15" s="26" t="inlineStr">
        <is>
          <t>Mostly achieved</t>
        </is>
      </c>
      <c r="E15" s="26" t="n">
        <v>4</v>
      </c>
      <c r="F15" s="26" t="inlineStr">
        <is>
          <t>Chamber and suppliers now publicly supportive</t>
        </is>
      </c>
      <c r="G15" s="26" t="inlineStr">
        <is>
          <t>M. Rossi</t>
        </is>
      </c>
      <c r="H15" s="26" t="inlineStr">
        <is>
          <t>2026-04-10</t>
        </is>
      </c>
      <c r="I15" s="26" t="inlineStr">
        <is>
          <t>Third-party advocacy</t>
        </is>
      </c>
      <c r="J15" s="26" t="n"/>
    </row>
    <row r="16" ht="18" customHeight="1" s="17">
      <c r="A16" s="26" t="inlineStr">
        <is>
          <t>F-004</t>
        </is>
      </c>
      <c r="B16" s="26" t="inlineStr">
        <is>
          <t>Mitigation package is accepted as credible</t>
        </is>
      </c>
      <c r="C16" s="26" t="n">
        <v>30</v>
      </c>
      <c r="D16" s="26" t="inlineStr">
        <is>
          <t>Partially achieved</t>
        </is>
      </c>
      <c r="E16" s="26" t="n">
        <v>3</v>
      </c>
      <c r="F16" s="26" t="inlineStr">
        <is>
          <t>Noise and traffic package viewed as serious but incomplete</t>
        </is>
      </c>
      <c r="G16" s="26" t="inlineStr">
        <is>
          <t>M. Rossi</t>
        </is>
      </c>
      <c r="H16" s="26" t="inlineStr">
        <is>
          <t>2026-04-18</t>
        </is>
      </c>
      <c r="I16" s="26" t="inlineStr">
        <is>
          <t>Mitigation package</t>
        </is>
      </c>
      <c r="J16" s="26" t="n"/>
    </row>
    <row r="17" ht="18" customHeight="1" s="17">
      <c r="A17" s="26" t="inlineStr">
        <is>
          <t>F-005</t>
        </is>
      </c>
      <c r="B17" s="26" t="inlineStr">
        <is>
          <t>Consultation reflects employer flexibility ask</t>
        </is>
      </c>
      <c r="C17" s="26" t="n">
        <v>40</v>
      </c>
      <c r="D17" s="26" t="inlineStr">
        <is>
          <t>Mostly achieved</t>
        </is>
      </c>
      <c r="E17" s="26" t="n">
        <v>4</v>
      </c>
      <c r="F17" s="26" t="inlineStr">
        <is>
          <t>Officials are testing language close to the coalition proposal</t>
        </is>
      </c>
      <c r="G17" s="26" t="inlineStr">
        <is>
          <t>J. Walker</t>
        </is>
      </c>
      <c r="H17" s="26" t="inlineStr">
        <is>
          <t>2026-04-08</t>
        </is>
      </c>
      <c r="I17" s="26" t="inlineStr">
        <is>
          <t>Consultation response</t>
        </is>
      </c>
      <c r="J17" s="26" t="n"/>
    </row>
    <row r="18" ht="18" customHeight="1" s="17">
      <c r="A18" s="26" t="inlineStr">
        <is>
          <t>F-005</t>
        </is>
      </c>
      <c r="B18" s="26" t="inlineStr">
        <is>
          <t>Training providers support amendment package</t>
        </is>
      </c>
      <c r="C18" s="26" t="n">
        <v>30</v>
      </c>
      <c r="D18" s="26" t="inlineStr">
        <is>
          <t>In progress</t>
        </is>
      </c>
      <c r="E18" s="26" t="n">
        <v>3</v>
      </c>
      <c r="F18" s="26" t="inlineStr">
        <is>
          <t>Most providers supportive if quality safeguards are explicit</t>
        </is>
      </c>
      <c r="G18" s="26" t="inlineStr">
        <is>
          <t>J. Walker</t>
        </is>
      </c>
      <c r="H18" s="26" t="inlineStr">
        <is>
          <t>2026-04-16</t>
        </is>
      </c>
      <c r="I18" s="26" t="inlineStr">
        <is>
          <t>Stakeholder support</t>
        </is>
      </c>
      <c r="J18" s="26" t="n"/>
    </row>
    <row r="19" ht="18" customHeight="1" s="17">
      <c r="A19" s="26" t="inlineStr">
        <is>
          <t>F-005</t>
        </is>
      </c>
      <c r="B19" s="26" t="inlineStr">
        <is>
          <t>Ministerial office requests revised drafting option</t>
        </is>
      </c>
      <c r="C19" s="26" t="n">
        <v>30</v>
      </c>
      <c r="D19" s="26" t="inlineStr">
        <is>
          <t>Mostly achieved</t>
        </is>
      </c>
      <c r="E19" s="26" t="n">
        <v>4</v>
      </c>
      <c r="F19" s="26" t="inlineStr">
        <is>
          <t>Office asked for revised wording after follow-up meeting</t>
        </is>
      </c>
      <c r="G19" s="26" t="inlineStr">
        <is>
          <t>J. Walker</t>
        </is>
      </c>
      <c r="H19" s="26" t="inlineStr">
        <is>
          <t>2026-04-05</t>
        </is>
      </c>
      <c r="I19" s="26" t="inlineStr">
        <is>
          <t>Political engagement</t>
        </is>
      </c>
      <c r="J19" s="26" t="n"/>
    </row>
    <row r="20" ht="18" customHeight="1" s="17">
      <c r="A20" s="26" t="inlineStr">
        <is>
          <t>F-006</t>
        </is>
      </c>
      <c r="B20" s="26" t="inlineStr">
        <is>
          <t>Supervisor indicates phased implementation is plausible</t>
        </is>
      </c>
      <c r="C20" s="26" t="n">
        <v>40</v>
      </c>
      <c r="D20" s="26" t="inlineStr">
        <is>
          <t>In progress</t>
        </is>
      </c>
      <c r="E20" s="26" t="n">
        <v>3</v>
      </c>
      <c r="F20" s="26" t="inlineStr">
        <is>
          <t>Supervisory team is open but wants stronger comparability evidence</t>
        </is>
      </c>
      <c r="G20" s="26" t="inlineStr">
        <is>
          <t>S. Dubois</t>
        </is>
      </c>
      <c r="H20" s="26" t="inlineStr">
        <is>
          <t>2026-04-11</t>
        </is>
      </c>
      <c r="I20" s="26" t="inlineStr">
        <is>
          <t>Regulatory guidance</t>
        </is>
      </c>
      <c r="J20" s="26" t="n"/>
    </row>
    <row r="21" ht="18" customHeight="1" s="17">
      <c r="A21" s="26" t="inlineStr">
        <is>
          <t>F-006</t>
        </is>
      </c>
      <c r="B21" s="26" t="inlineStr">
        <is>
          <t>Trade body note adopts proportionality framing</t>
        </is>
      </c>
      <c r="C21" s="26" t="n">
        <v>30</v>
      </c>
      <c r="D21" s="26" t="inlineStr">
        <is>
          <t>Mostly achieved</t>
        </is>
      </c>
      <c r="E21" s="26" t="n">
        <v>4</v>
      </c>
      <c r="F21" s="26" t="inlineStr">
        <is>
          <t>Association note now mirrors the proportionality language</t>
        </is>
      </c>
      <c r="G21" s="26" t="inlineStr">
        <is>
          <t>S. Dubois</t>
        </is>
      </c>
      <c r="H21" s="26" t="inlineStr">
        <is>
          <t>2026-04-06</t>
        </is>
      </c>
      <c r="I21" s="26" t="inlineStr">
        <is>
          <t>Narrative traction</t>
        </is>
      </c>
      <c r="J21" s="26" t="n"/>
    </row>
    <row r="22" ht="18" customHeight="1" s="17">
      <c r="A22" s="26" t="inlineStr">
        <is>
          <t>F-006</t>
        </is>
      </c>
      <c r="B22" s="26" t="inlineStr">
        <is>
          <t>Firms align on common technical ask</t>
        </is>
      </c>
      <c r="C22" s="26" t="n">
        <v>30</v>
      </c>
      <c r="D22" s="26" t="inlineStr">
        <is>
          <t>Mostly achieved</t>
        </is>
      </c>
      <c r="E22" s="26" t="n">
        <v>4</v>
      </c>
      <c r="F22" s="26" t="inlineStr">
        <is>
          <t>Largest firms have converged on a shared transition proposal</t>
        </is>
      </c>
      <c r="G22" s="26" t="inlineStr">
        <is>
          <t>S. Dubois</t>
        </is>
      </c>
      <c r="H22" s="26" t="inlineStr">
        <is>
          <t>2026-04-09</t>
        </is>
      </c>
      <c r="I22" s="26" t="inlineStr">
        <is>
          <t>Industry alignment</t>
        </is>
      </c>
      <c r="J22" s="26" t="n"/>
    </row>
    <row r="23" ht="18" customHeight="1" s="17">
      <c r="A23" s="26" t="n"/>
      <c r="B23" s="26" t="n"/>
      <c r="C23" s="26" t="n"/>
      <c r="D23" s="26" t="n"/>
      <c r="E23" s="26" t="n"/>
      <c r="F23" s="26" t="n"/>
      <c r="G23" s="26" t="n"/>
      <c r="H23" s="26" t="n"/>
      <c r="I23" s="26" t="n"/>
      <c r="J23" s="26" t="n"/>
    </row>
    <row r="24" ht="18" customHeight="1" s="17">
      <c r="A24" s="26" t="n"/>
      <c r="B24" s="26" t="n"/>
      <c r="C24" s="26" t="n"/>
      <c r="D24" s="26" t="n"/>
      <c r="E24" s="26" t="n"/>
      <c r="F24" s="26" t="n"/>
      <c r="G24" s="26" t="n"/>
      <c r="H24" s="26" t="n"/>
      <c r="I24" s="26" t="n"/>
      <c r="J24" s="26" t="n"/>
    </row>
    <row r="25" ht="18" customHeight="1" s="17">
      <c r="A25" s="26" t="n"/>
      <c r="B25" s="26" t="n"/>
      <c r="C25" s="26" t="n"/>
      <c r="D25" s="26" t="n"/>
      <c r="E25" s="26" t="n"/>
      <c r="F25" s="26" t="n"/>
      <c r="G25" s="26" t="n"/>
      <c r="H25" s="26" t="n"/>
      <c r="I25" s="26" t="n"/>
      <c r="J25" s="26" t="n"/>
    </row>
    <row r="26" ht="18" customHeight="1" s="17">
      <c r="A26" s="26" t="n"/>
      <c r="B26" s="26" t="n"/>
      <c r="C26" s="26" t="n"/>
      <c r="D26" s="26" t="n"/>
      <c r="E26" s="26" t="n"/>
      <c r="F26" s="26" t="n"/>
      <c r="G26" s="26" t="n"/>
      <c r="H26" s="26" t="n"/>
      <c r="I26" s="26" t="n"/>
      <c r="J26" s="26" t="n"/>
    </row>
    <row r="27" ht="18" customHeight="1" s="17">
      <c r="A27" s="26" t="n"/>
      <c r="B27" s="26" t="n"/>
      <c r="C27" s="26" t="n"/>
      <c r="D27" s="26" t="n"/>
      <c r="E27" s="26" t="n"/>
      <c r="F27" s="26" t="n"/>
      <c r="G27" s="26" t="n"/>
      <c r="H27" s="26" t="n"/>
      <c r="I27" s="26" t="n"/>
      <c r="J27" s="26" t="n"/>
    </row>
    <row r="28" ht="18" customHeight="1" s="17">
      <c r="A28" s="26" t="n"/>
      <c r="B28" s="26" t="n"/>
      <c r="C28" s="26" t="n"/>
      <c r="D28" s="26" t="n"/>
      <c r="E28" s="26" t="n"/>
      <c r="F28" s="26" t="n"/>
      <c r="G28" s="26" t="n"/>
      <c r="H28" s="26" t="n"/>
      <c r="I28" s="26" t="n"/>
      <c r="J28" s="26" t="n"/>
    </row>
    <row r="29" ht="18" customHeight="1" s="17">
      <c r="A29" s="26" t="n"/>
      <c r="B29" s="26" t="n"/>
      <c r="C29" s="26" t="n"/>
      <c r="D29" s="26" t="n"/>
      <c r="E29" s="26" t="n"/>
      <c r="F29" s="26" t="n"/>
      <c r="G29" s="26" t="n"/>
      <c r="H29" s="26" t="n"/>
      <c r="I29" s="26" t="n"/>
      <c r="J29" s="26" t="n"/>
    </row>
    <row r="30" ht="18" customHeight="1" s="17">
      <c r="A30" s="26" t="n"/>
      <c r="B30" s="26" t="n"/>
      <c r="C30" s="26" t="n"/>
      <c r="D30" s="26" t="n"/>
      <c r="E30" s="26" t="n"/>
      <c r="F30" s="26" t="n"/>
      <c r="G30" s="26" t="n"/>
      <c r="H30" s="26" t="n"/>
      <c r="I30" s="26" t="n"/>
      <c r="J30" s="26" t="n"/>
    </row>
    <row r="31" ht="18" customHeight="1" s="17">
      <c r="A31" s="26" t="n"/>
      <c r="B31" s="26" t="n"/>
      <c r="C31" s="26" t="n"/>
      <c r="D31" s="26" t="n"/>
      <c r="E31" s="26" t="n"/>
      <c r="F31" s="26" t="n"/>
      <c r="G31" s="26" t="n"/>
      <c r="H31" s="26" t="n"/>
      <c r="I31" s="26" t="n"/>
      <c r="J31" s="26" t="n"/>
    </row>
    <row r="32" ht="18" customHeight="1" s="17">
      <c r="A32" s="26" t="n"/>
      <c r="B32" s="26" t="n"/>
      <c r="C32" s="26" t="n"/>
      <c r="D32" s="26" t="n"/>
      <c r="E32" s="26" t="n"/>
      <c r="F32" s="26" t="n"/>
      <c r="G32" s="26" t="n"/>
      <c r="H32" s="26" t="n"/>
      <c r="I32" s="26" t="n"/>
      <c r="J32" s="26" t="n"/>
    </row>
    <row r="33" ht="18" customHeight="1" s="17">
      <c r="A33" s="26" t="n"/>
      <c r="B33" s="26" t="n"/>
      <c r="C33" s="26" t="n"/>
      <c r="D33" s="26" t="n"/>
      <c r="E33" s="26" t="n"/>
      <c r="F33" s="26" t="n"/>
      <c r="G33" s="26" t="n"/>
      <c r="H33" s="26" t="n"/>
      <c r="I33" s="26" t="n"/>
      <c r="J33" s="26" t="n"/>
    </row>
    <row r="34" ht="18" customHeight="1" s="17">
      <c r="A34" s="26" t="n"/>
      <c r="B34" s="26" t="n"/>
      <c r="C34" s="26" t="n"/>
      <c r="D34" s="26" t="n"/>
      <c r="E34" s="26" t="n"/>
      <c r="F34" s="26" t="n"/>
      <c r="G34" s="26" t="n"/>
      <c r="H34" s="26" t="n"/>
      <c r="I34" s="26" t="n"/>
      <c r="J34" s="26" t="n"/>
    </row>
    <row r="35" ht="18" customHeight="1" s="17">
      <c r="A35" s="26" t="n"/>
      <c r="B35" s="26" t="n"/>
      <c r="C35" s="26" t="n"/>
      <c r="D35" s="26" t="n"/>
      <c r="E35" s="26" t="n"/>
      <c r="F35" s="26" t="n"/>
      <c r="G35" s="26" t="n"/>
      <c r="H35" s="26" t="n"/>
      <c r="I35" s="26" t="n"/>
      <c r="J35" s="26" t="n"/>
    </row>
    <row r="36" ht="18" customHeight="1" s="17">
      <c r="A36" s="26" t="n"/>
      <c r="B36" s="26" t="n"/>
      <c r="C36" s="26" t="n"/>
      <c r="D36" s="26" t="n"/>
      <c r="E36" s="26" t="n"/>
      <c r="F36" s="26" t="n"/>
      <c r="G36" s="26" t="n"/>
      <c r="H36" s="26" t="n"/>
      <c r="I36" s="26" t="n"/>
      <c r="J36" s="26" t="n"/>
    </row>
    <row r="37" ht="18" customHeight="1" s="17">
      <c r="A37" s="26" t="n"/>
      <c r="B37" s="26" t="n"/>
      <c r="C37" s="26" t="n"/>
      <c r="D37" s="26" t="n"/>
      <c r="E37" s="26" t="n"/>
      <c r="F37" s="26" t="n"/>
      <c r="G37" s="26" t="n"/>
      <c r="H37" s="26" t="n"/>
      <c r="I37" s="26" t="n"/>
      <c r="J37" s="26" t="n"/>
    </row>
    <row r="38" ht="18" customHeight="1" s="17">
      <c r="A38" s="26" t="n"/>
      <c r="B38" s="26" t="n"/>
      <c r="C38" s="26" t="n"/>
      <c r="D38" s="26" t="n"/>
      <c r="E38" s="26" t="n"/>
      <c r="F38" s="26" t="n"/>
      <c r="G38" s="26" t="n"/>
      <c r="H38" s="26" t="n"/>
      <c r="I38" s="26" t="n"/>
      <c r="J38" s="26" t="n"/>
    </row>
    <row r="39" ht="18" customHeight="1" s="17">
      <c r="A39" s="26" t="n"/>
      <c r="B39" s="26" t="n"/>
      <c r="C39" s="26" t="n"/>
      <c r="D39" s="26" t="n"/>
      <c r="E39" s="26" t="n"/>
      <c r="F39" s="26" t="n"/>
      <c r="G39" s="26" t="n"/>
      <c r="H39" s="26" t="n"/>
      <c r="I39" s="26" t="n"/>
      <c r="J39" s="26" t="n"/>
    </row>
    <row r="40" ht="18" customHeight="1" s="17">
      <c r="A40" s="26" t="n"/>
      <c r="B40" s="26" t="n"/>
      <c r="C40" s="26" t="n"/>
      <c r="D40" s="26" t="n"/>
      <c r="E40" s="26" t="n"/>
      <c r="F40" s="26" t="n"/>
      <c r="G40" s="26" t="n"/>
      <c r="H40" s="26" t="n"/>
      <c r="I40" s="26" t="n"/>
      <c r="J40" s="26" t="n"/>
    </row>
    <row r="41" ht="18" customHeight="1" s="17">
      <c r="A41" s="26" t="n"/>
      <c r="B41" s="26" t="n"/>
      <c r="C41" s="26" t="n"/>
      <c r="D41" s="26" t="n"/>
      <c r="E41" s="26" t="n"/>
      <c r="F41" s="26" t="n"/>
      <c r="G41" s="26" t="n"/>
      <c r="H41" s="26" t="n"/>
      <c r="I41" s="26" t="n"/>
      <c r="J41" s="26" t="n"/>
    </row>
    <row r="42" ht="18" customHeight="1" s="17">
      <c r="A42" s="26" t="n"/>
      <c r="B42" s="26" t="n"/>
      <c r="C42" s="26" t="n"/>
      <c r="D42" s="26" t="n"/>
      <c r="E42" s="26" t="n"/>
      <c r="F42" s="26" t="n"/>
      <c r="G42" s="26" t="n"/>
      <c r="H42" s="26" t="n"/>
      <c r="I42" s="26" t="n"/>
      <c r="J42" s="26" t="n"/>
    </row>
    <row r="43" ht="18" customHeight="1" s="17">
      <c r="A43" s="26" t="n"/>
      <c r="B43" s="26" t="n"/>
      <c r="C43" s="26" t="n"/>
      <c r="D43" s="26" t="n"/>
      <c r="E43" s="26" t="n"/>
      <c r="F43" s="26" t="n"/>
      <c r="G43" s="26" t="n"/>
      <c r="H43" s="26" t="n"/>
      <c r="I43" s="26" t="n"/>
      <c r="J43" s="26" t="n"/>
    </row>
    <row r="44" ht="18" customHeight="1" s="17">
      <c r="A44" s="26" t="n"/>
      <c r="B44" s="26" t="n"/>
      <c r="C44" s="26" t="n"/>
      <c r="D44" s="26" t="n"/>
      <c r="E44" s="26" t="n"/>
      <c r="F44" s="26" t="n"/>
      <c r="G44" s="26" t="n"/>
      <c r="H44" s="26" t="n"/>
      <c r="I44" s="26" t="n"/>
      <c r="J44" s="26" t="n"/>
    </row>
    <row r="45" ht="18" customHeight="1" s="17">
      <c r="A45" s="26" t="n"/>
      <c r="B45" s="26" t="n"/>
      <c r="C45" s="26" t="n"/>
      <c r="D45" s="26" t="n"/>
      <c r="E45" s="26" t="n"/>
      <c r="F45" s="26" t="n"/>
      <c r="G45" s="26" t="n"/>
      <c r="H45" s="26" t="n"/>
      <c r="I45" s="26" t="n"/>
      <c r="J45" s="26" t="n"/>
    </row>
    <row r="46" ht="18" customHeight="1" s="17">
      <c r="A46" s="26" t="n"/>
      <c r="B46" s="26" t="n"/>
      <c r="C46" s="26" t="n"/>
      <c r="D46" s="26" t="n"/>
      <c r="E46" s="26" t="n"/>
      <c r="F46" s="26" t="n"/>
      <c r="G46" s="26" t="n"/>
      <c r="H46" s="26" t="n"/>
      <c r="I46" s="26" t="n"/>
      <c r="J46" s="26" t="n"/>
    </row>
    <row r="47" ht="18" customHeight="1" s="17">
      <c r="A47" s="26" t="n"/>
      <c r="B47" s="26" t="n"/>
      <c r="C47" s="26" t="n"/>
      <c r="D47" s="26" t="n"/>
      <c r="E47" s="26" t="n"/>
      <c r="F47" s="26" t="n"/>
      <c r="G47" s="26" t="n"/>
      <c r="H47" s="26" t="n"/>
      <c r="I47" s="26" t="n"/>
      <c r="J47" s="26" t="n"/>
    </row>
    <row r="48" ht="18" customHeight="1" s="17">
      <c r="A48" s="26" t="n"/>
      <c r="B48" s="26" t="n"/>
      <c r="C48" s="26" t="n"/>
      <c r="D48" s="26" t="n"/>
      <c r="E48" s="26" t="n"/>
      <c r="F48" s="26" t="n"/>
      <c r="G48" s="26" t="n"/>
      <c r="H48" s="26" t="n"/>
      <c r="I48" s="26" t="n"/>
      <c r="J48" s="26" t="n"/>
    </row>
    <row r="49" ht="18" customHeight="1" s="17">
      <c r="A49" s="26" t="n"/>
      <c r="B49" s="26" t="n"/>
      <c r="C49" s="26" t="n"/>
      <c r="D49" s="26" t="n"/>
      <c r="E49" s="26" t="n"/>
      <c r="F49" s="26" t="n"/>
      <c r="G49" s="26" t="n"/>
      <c r="H49" s="26" t="n"/>
      <c r="I49" s="26" t="n"/>
      <c r="J49" s="26" t="n"/>
    </row>
    <row r="50" ht="18" customHeight="1" s="17">
      <c r="A50" s="26" t="n"/>
      <c r="B50" s="26" t="n"/>
      <c r="C50" s="26" t="n"/>
      <c r="D50" s="26" t="n"/>
      <c r="E50" s="26" t="n"/>
      <c r="F50" s="26" t="n"/>
      <c r="G50" s="26" t="n"/>
      <c r="H50" s="26" t="n"/>
      <c r="I50" s="26" t="n"/>
      <c r="J50" s="26" t="n"/>
    </row>
    <row r="51" ht="18" customHeight="1" s="17">
      <c r="A51" s="26" t="n"/>
      <c r="B51" s="26" t="n"/>
      <c r="C51" s="26" t="n"/>
      <c r="D51" s="26" t="n"/>
      <c r="E51" s="26" t="n"/>
      <c r="F51" s="26" t="n"/>
      <c r="G51" s="26" t="n"/>
      <c r="H51" s="26" t="n"/>
      <c r="I51" s="26" t="n"/>
      <c r="J51" s="26" t="n"/>
    </row>
    <row r="52" ht="18" customHeight="1" s="17">
      <c r="A52" s="26" t="n"/>
      <c r="B52" s="26" t="n"/>
      <c r="C52" s="26" t="n"/>
      <c r="D52" s="26" t="n"/>
      <c r="E52" s="26" t="n"/>
      <c r="F52" s="26" t="n"/>
      <c r="G52" s="26" t="n"/>
      <c r="H52" s="26" t="n"/>
      <c r="I52" s="26" t="n"/>
      <c r="J52" s="26" t="n"/>
    </row>
    <row r="53" ht="18" customHeight="1" s="17">
      <c r="A53" s="26" t="n"/>
      <c r="B53" s="26" t="n"/>
      <c r="C53" s="26" t="n"/>
      <c r="D53" s="26" t="n"/>
      <c r="E53" s="26" t="n"/>
      <c r="F53" s="26" t="n"/>
      <c r="G53" s="26" t="n"/>
      <c r="H53" s="26" t="n"/>
      <c r="I53" s="26" t="n"/>
      <c r="J53" s="26" t="n"/>
    </row>
    <row r="54" ht="18" customHeight="1" s="17">
      <c r="A54" s="26" t="n"/>
      <c r="B54" s="26" t="n"/>
      <c r="C54" s="26" t="n"/>
      <c r="D54" s="26" t="n"/>
      <c r="E54" s="26" t="n"/>
      <c r="F54" s="26" t="n"/>
      <c r="G54" s="26" t="n"/>
      <c r="H54" s="26" t="n"/>
      <c r="I54" s="26" t="n"/>
      <c r="J54" s="26" t="n"/>
    </row>
    <row r="55" ht="18" customHeight="1" s="17">
      <c r="A55" s="26" t="n"/>
      <c r="B55" s="26" t="n"/>
      <c r="C55" s="26" t="n"/>
      <c r="D55" s="26" t="n"/>
      <c r="E55" s="26" t="n"/>
      <c r="F55" s="26" t="n"/>
      <c r="G55" s="26" t="n"/>
      <c r="H55" s="26" t="n"/>
      <c r="I55" s="26" t="n"/>
      <c r="J55" s="26" t="n"/>
    </row>
    <row r="56" ht="18" customHeight="1" s="17">
      <c r="A56" s="26" t="n"/>
      <c r="B56" s="26" t="n"/>
      <c r="C56" s="26" t="n"/>
      <c r="D56" s="26" t="n"/>
      <c r="E56" s="26" t="n"/>
      <c r="F56" s="26" t="n"/>
      <c r="G56" s="26" t="n"/>
      <c r="H56" s="26" t="n"/>
      <c r="I56" s="26" t="n"/>
      <c r="J56" s="26" t="n"/>
    </row>
    <row r="57" ht="18" customHeight="1" s="17">
      <c r="A57" s="26" t="n"/>
      <c r="B57" s="26" t="n"/>
      <c r="C57" s="26" t="n"/>
      <c r="D57" s="26" t="n"/>
      <c r="E57" s="26" t="n"/>
      <c r="F57" s="26" t="n"/>
      <c r="G57" s="26" t="n"/>
      <c r="H57" s="26" t="n"/>
      <c r="I57" s="26" t="n"/>
      <c r="J57" s="26" t="n"/>
    </row>
    <row r="58" ht="18" customHeight="1" s="17">
      <c r="A58" s="26" t="n"/>
      <c r="B58" s="26" t="n"/>
      <c r="C58" s="26" t="n"/>
      <c r="D58" s="26" t="n"/>
      <c r="E58" s="26" t="n"/>
      <c r="F58" s="26" t="n"/>
      <c r="G58" s="26" t="n"/>
      <c r="H58" s="26" t="n"/>
      <c r="I58" s="26" t="n"/>
      <c r="J58" s="26" t="n"/>
    </row>
    <row r="59" ht="18" customHeight="1" s="17">
      <c r="A59" s="26" t="n"/>
      <c r="B59" s="26" t="n"/>
      <c r="C59" s="26" t="n"/>
      <c r="D59" s="26" t="n"/>
      <c r="E59" s="26" t="n"/>
      <c r="F59" s="26" t="n"/>
      <c r="G59" s="26" t="n"/>
      <c r="H59" s="26" t="n"/>
      <c r="I59" s="26" t="n"/>
      <c r="J59" s="26" t="n"/>
    </row>
    <row r="60" ht="18" customHeight="1" s="17">
      <c r="A60" s="26" t="n"/>
      <c r="B60" s="26" t="n"/>
      <c r="C60" s="26" t="n"/>
      <c r="D60" s="26" t="n"/>
      <c r="E60" s="26" t="n"/>
      <c r="F60" s="26" t="n"/>
      <c r="G60" s="26" t="n"/>
      <c r="H60" s="26" t="n"/>
      <c r="I60" s="26" t="n"/>
      <c r="J60" s="26" t="n"/>
    </row>
    <row r="61" ht="18" customHeight="1" s="17">
      <c r="A61" s="26" t="n"/>
      <c r="B61" s="26" t="n"/>
      <c r="C61" s="26" t="n"/>
      <c r="D61" s="26" t="n"/>
      <c r="E61" s="26" t="n"/>
      <c r="F61" s="26" t="n"/>
      <c r="G61" s="26" t="n"/>
      <c r="H61" s="26" t="n"/>
      <c r="I61" s="26" t="n"/>
      <c r="J61" s="26" t="n"/>
    </row>
    <row r="62" ht="18" customHeight="1" s="17">
      <c r="A62" s="26" t="n"/>
      <c r="B62" s="26" t="n"/>
      <c r="C62" s="26" t="n"/>
      <c r="D62" s="26" t="n"/>
      <c r="E62" s="26" t="n"/>
      <c r="F62" s="26" t="n"/>
      <c r="G62" s="26" t="n"/>
      <c r="H62" s="26" t="n"/>
      <c r="I62" s="26" t="n"/>
      <c r="J62" s="26" t="n"/>
    </row>
    <row r="63" ht="18" customHeight="1" s="17">
      <c r="A63" s="26" t="n"/>
      <c r="B63" s="26" t="n"/>
      <c r="C63" s="26" t="n"/>
      <c r="D63" s="26" t="n"/>
      <c r="E63" s="26" t="n"/>
      <c r="F63" s="26" t="n"/>
      <c r="G63" s="26" t="n"/>
      <c r="H63" s="26" t="n"/>
      <c r="I63" s="26" t="n"/>
      <c r="J63" s="26" t="n"/>
    </row>
    <row r="64" ht="18" customHeight="1" s="17">
      <c r="A64" s="26" t="n"/>
      <c r="B64" s="26" t="n"/>
      <c r="C64" s="26" t="n"/>
      <c r="D64" s="26" t="n"/>
      <c r="E64" s="26" t="n"/>
      <c r="F64" s="26" t="n"/>
      <c r="G64" s="26" t="n"/>
      <c r="H64" s="26" t="n"/>
      <c r="I64" s="26" t="n"/>
      <c r="J64" s="26" t="n"/>
    </row>
    <row r="65" ht="18" customHeight="1" s="17">
      <c r="A65" s="26" t="n"/>
      <c r="B65" s="26" t="n"/>
      <c r="C65" s="26" t="n"/>
      <c r="D65" s="26" t="n"/>
      <c r="E65" s="26" t="n"/>
      <c r="F65" s="26" t="n"/>
      <c r="G65" s="26" t="n"/>
      <c r="H65" s="26" t="n"/>
      <c r="I65" s="26" t="n"/>
      <c r="J65" s="26" t="n"/>
    </row>
    <row r="66" ht="18" customHeight="1" s="17">
      <c r="A66" s="26" t="n"/>
      <c r="B66" s="26" t="n"/>
      <c r="C66" s="26" t="n"/>
      <c r="D66" s="26" t="n"/>
      <c r="E66" s="26" t="n"/>
      <c r="F66" s="26" t="n"/>
      <c r="G66" s="26" t="n"/>
      <c r="H66" s="26" t="n"/>
      <c r="I66" s="26" t="n"/>
      <c r="J66" s="26" t="n"/>
    </row>
    <row r="67" ht="18" customHeight="1" s="17">
      <c r="A67" s="26" t="n"/>
      <c r="B67" s="26" t="n"/>
      <c r="C67" s="26" t="n"/>
      <c r="D67" s="26" t="n"/>
      <c r="E67" s="26" t="n"/>
      <c r="F67" s="26" t="n"/>
      <c r="G67" s="26" t="n"/>
      <c r="H67" s="26" t="n"/>
      <c r="I67" s="26" t="n"/>
      <c r="J67" s="26" t="n"/>
    </row>
    <row r="68" ht="18" customHeight="1" s="17">
      <c r="A68" s="26" t="n"/>
      <c r="B68" s="26" t="n"/>
      <c r="C68" s="26" t="n"/>
      <c r="D68" s="26" t="n"/>
      <c r="E68" s="26" t="n"/>
      <c r="F68" s="26" t="n"/>
      <c r="G68" s="26" t="n"/>
      <c r="H68" s="26" t="n"/>
      <c r="I68" s="26" t="n"/>
      <c r="J68" s="26" t="n"/>
    </row>
    <row r="69" ht="18" customHeight="1" s="17">
      <c r="A69" s="26" t="n"/>
      <c r="B69" s="26" t="n"/>
      <c r="C69" s="26" t="n"/>
      <c r="D69" s="26" t="n"/>
      <c r="E69" s="26" t="n"/>
      <c r="F69" s="26" t="n"/>
      <c r="G69" s="26" t="n"/>
      <c r="H69" s="26" t="n"/>
      <c r="I69" s="26" t="n"/>
      <c r="J69" s="26" t="n"/>
    </row>
    <row r="70" ht="18" customHeight="1" s="17">
      <c r="A70" s="26" t="n"/>
      <c r="B70" s="26" t="n"/>
      <c r="C70" s="26" t="n"/>
      <c r="D70" s="26" t="n"/>
      <c r="E70" s="26" t="n"/>
      <c r="F70" s="26" t="n"/>
      <c r="G70" s="26" t="n"/>
      <c r="H70" s="26" t="n"/>
      <c r="I70" s="26" t="n"/>
      <c r="J70" s="26" t="n"/>
    </row>
    <row r="71" ht="18" customHeight="1" s="17">
      <c r="A71" s="26" t="n"/>
      <c r="B71" s="26" t="n"/>
      <c r="C71" s="26" t="n"/>
      <c r="D71" s="26" t="n"/>
      <c r="E71" s="26" t="n"/>
      <c r="F71" s="26" t="n"/>
      <c r="G71" s="26" t="n"/>
      <c r="H71" s="26" t="n"/>
      <c r="I71" s="26" t="n"/>
      <c r="J71" s="26" t="n"/>
    </row>
    <row r="72" ht="18" customHeight="1" s="17">
      <c r="A72" s="26" t="n"/>
      <c r="B72" s="26" t="n"/>
      <c r="C72" s="26" t="n"/>
      <c r="D72" s="26" t="n"/>
      <c r="E72" s="26" t="n"/>
      <c r="F72" s="26" t="n"/>
      <c r="G72" s="26" t="n"/>
      <c r="H72" s="26" t="n"/>
      <c r="I72" s="26" t="n"/>
      <c r="J72" s="26" t="n"/>
    </row>
    <row r="73" ht="18" customHeight="1" s="17">
      <c r="A73" s="26" t="n"/>
      <c r="B73" s="26" t="n"/>
      <c r="C73" s="26" t="n"/>
      <c r="D73" s="26" t="n"/>
      <c r="E73" s="26" t="n"/>
      <c r="F73" s="26" t="n"/>
      <c r="G73" s="26" t="n"/>
      <c r="H73" s="26" t="n"/>
      <c r="I73" s="26" t="n"/>
      <c r="J73" s="26" t="n"/>
    </row>
    <row r="74" ht="18" customHeight="1" s="17">
      <c r="A74" s="26" t="n"/>
      <c r="B74" s="26" t="n"/>
      <c r="C74" s="26" t="n"/>
      <c r="D74" s="26" t="n"/>
      <c r="E74" s="26" t="n"/>
      <c r="F74" s="26" t="n"/>
      <c r="G74" s="26" t="n"/>
      <c r="H74" s="26" t="n"/>
      <c r="I74" s="26" t="n"/>
      <c r="J74" s="26" t="n"/>
    </row>
  </sheetData>
  <mergeCells count="2">
    <mergeCell ref="A1:J1"/>
    <mergeCell ref="A2:J2"/>
  </mergeCells>
  <dataValidations count="1">
    <dataValidation sqref="E5:E74" showDropDown="0" showInputMessage="0" showErrorMessage="0" allowBlank="1" type="list" errorStyle="stop" operator="between">
      <formula1>"1,2,3,4,5"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193669"/>
    <outlinePr summaryBelow="1" summaryRight="1"/>
    <pageSetUpPr fitToPage="0"/>
  </sheetPr>
  <dimension ref="A1:L79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83203125" defaultRowHeight="15" customHeight="1" zeroHeight="0" outlineLevelRow="0"/>
  <cols>
    <col width="12" customWidth="1" style="16" min="1" max="1"/>
    <col width="26" customWidth="1" style="16" min="2" max="2"/>
    <col width="15" customWidth="1" style="16" min="3" max="3"/>
    <col width="12" customWidth="1" style="16" min="4" max="4"/>
    <col width="18" customWidth="1" style="16" min="5" max="6"/>
    <col width="16" customWidth="1" style="16" min="7" max="7"/>
    <col width="14" customWidth="1" style="16" min="8" max="9"/>
    <col width="24" customWidth="1" style="16" min="10" max="10"/>
    <col width="20" customWidth="1" style="16" min="11" max="11"/>
    <col width="16" customWidth="1" style="16" min="12" max="12"/>
  </cols>
  <sheetData>
    <row r="1" ht="24" customHeight="1" s="17">
      <c r="A1" s="18" t="inlineStr">
        <is>
          <t>Stakeholders - weighted movement tracker</t>
        </is>
      </c>
    </row>
    <row r="2" ht="18.75" customHeight="1" s="17">
      <c r="A2" s="25" t="inlineStr">
        <is>
          <t>Track only the institutions, officials, coalitions, or third parties that materially affect the file.</t>
        </is>
      </c>
    </row>
    <row r="4" ht="31.5" customHeight="1" s="17">
      <c r="A4" s="21" t="inlineStr">
        <is>
          <t>File ID</t>
        </is>
      </c>
      <c r="B4" s="21" t="inlineStr">
        <is>
          <t>Stakeholder / institution / coalition</t>
        </is>
      </c>
      <c r="C4" s="21" t="inlineStr">
        <is>
          <t>Role / type</t>
        </is>
      </c>
      <c r="D4" s="21" t="inlineStr">
        <is>
          <t>Influence (1-5)</t>
        </is>
      </c>
      <c r="E4" s="21" t="inlineStr">
        <is>
          <t>Previous position / openness (1-5)</t>
        </is>
      </c>
      <c r="F4" s="21" t="inlineStr">
        <is>
          <t>Current position / openness (1-5)</t>
        </is>
      </c>
      <c r="G4" s="21" t="inlineStr">
        <is>
          <t>Weighted current score</t>
        </is>
      </c>
      <c r="H4" s="21" t="inlineStr">
        <is>
          <t>Movement vs previous</t>
        </is>
      </c>
      <c r="I4" s="21" t="inlineStr">
        <is>
          <t>Owner</t>
        </is>
      </c>
      <c r="J4" s="21" t="inlineStr">
        <is>
          <t>Next action</t>
        </is>
      </c>
      <c r="K4" s="21" t="inlineStr">
        <is>
          <t>Notes</t>
        </is>
      </c>
      <c r="L4" s="21" t="inlineStr">
        <is>
          <t>Relationship quality (1-5)</t>
        </is>
      </c>
    </row>
    <row r="5" ht="21.75" customHeight="1" s="17">
      <c r="A5" s="26" t="inlineStr">
        <is>
          <t>F-001</t>
        </is>
      </c>
      <c r="B5" s="26" t="inlineStr">
        <is>
          <t>EU Parliament rapporteur</t>
        </is>
      </c>
      <c r="C5" s="26" t="inlineStr">
        <is>
          <t>Decision-maker</t>
        </is>
      </c>
      <c r="D5" s="26" t="n">
        <v>5</v>
      </c>
      <c r="E5" s="26" t="n">
        <v>3</v>
      </c>
      <c r="F5" s="26" t="n">
        <v>4</v>
      </c>
      <c r="G5" s="22">
        <f>IF(A5="","",D5*F5)</f>
        <v/>
      </c>
      <c r="H5" s="22">
        <f>IF(A5="","",F5-E5)</f>
        <v/>
      </c>
      <c r="I5" s="26" t="inlineStr">
        <is>
          <t>A. Smith</t>
        </is>
      </c>
      <c r="J5" s="26" t="inlineStr">
        <is>
          <t>Share compromise drafting note</t>
        </is>
      </c>
      <c r="K5" s="26" t="inlineStr">
        <is>
          <t>Open to technical fixes if coalition stays unified</t>
        </is>
      </c>
      <c r="L5" s="26" t="n">
        <v>4</v>
      </c>
    </row>
    <row r="6" ht="18" customHeight="1" s="17">
      <c r="A6" s="26" t="inlineStr">
        <is>
          <t>F-001</t>
        </is>
      </c>
      <c r="B6" s="26" t="inlineStr">
        <is>
          <t>Council attaché group</t>
        </is>
      </c>
      <c r="C6" s="26" t="inlineStr">
        <is>
          <t>Civil service</t>
        </is>
      </c>
      <c r="D6" s="26" t="n">
        <v>4</v>
      </c>
      <c r="E6" s="26" t="n">
        <v>2</v>
      </c>
      <c r="F6" s="26" t="n">
        <v>3</v>
      </c>
      <c r="G6" s="22">
        <f>IF(A6="","",D6*F6)</f>
        <v/>
      </c>
      <c r="H6" s="22">
        <f>IF(A6="","",F6-E6)</f>
        <v/>
      </c>
      <c r="I6" s="26" t="inlineStr">
        <is>
          <t>A. Smith</t>
        </is>
      </c>
      <c r="J6" s="26" t="inlineStr">
        <is>
          <t>Provide implementation risk memo</t>
        </is>
      </c>
      <c r="K6" s="26" t="inlineStr">
        <is>
          <t>Several capitals still cautious on exemptions</t>
        </is>
      </c>
      <c r="L6" s="26" t="n">
        <v>3</v>
      </c>
    </row>
    <row r="7" ht="21.75" customHeight="1" s="17">
      <c r="A7" s="26" t="inlineStr">
        <is>
          <t>F-001</t>
        </is>
      </c>
      <c r="B7" s="26" t="inlineStr">
        <is>
          <t>NGO recycling coalition</t>
        </is>
      </c>
      <c r="C7" s="26" t="inlineStr">
        <is>
          <t>Third party</t>
        </is>
      </c>
      <c r="D7" s="26" t="n">
        <v>4</v>
      </c>
      <c r="E7" s="26" t="n">
        <v>3</v>
      </c>
      <c r="F7" s="26" t="n">
        <v>4</v>
      </c>
      <c r="G7" s="22">
        <f>IF(A7="","",D7*F7)</f>
        <v/>
      </c>
      <c r="H7" s="22">
        <f>IF(A7="","",F7-E7)</f>
        <v/>
      </c>
      <c r="I7" s="26" t="inlineStr">
        <is>
          <t>A. Smith</t>
        </is>
      </c>
      <c r="J7" s="26" t="inlineStr">
        <is>
          <t>Offer joint roundtable on integrity safeguards</t>
        </is>
      </c>
      <c r="K7" s="26" t="inlineStr">
        <is>
          <t>Tone improved after technical briefing</t>
        </is>
      </c>
      <c r="L7" s="26" t="n">
        <v>4</v>
      </c>
    </row>
    <row r="8" ht="21.75" customHeight="1" s="17">
      <c r="A8" s="26" t="inlineStr">
        <is>
          <t>F-002</t>
        </is>
      </c>
      <c r="B8" s="26" t="inlineStr">
        <is>
          <t>Regional finance committee chair</t>
        </is>
      </c>
      <c r="C8" s="26" t="inlineStr">
        <is>
          <t>Decision-maker</t>
        </is>
      </c>
      <c r="D8" s="26" t="n">
        <v>5</v>
      </c>
      <c r="E8" s="26" t="n">
        <v>3</v>
      </c>
      <c r="F8" s="26" t="n">
        <v>4</v>
      </c>
      <c r="G8" s="22">
        <f>IF(A8="","",D8*F8)</f>
        <v/>
      </c>
      <c r="H8" s="22">
        <f>IF(A8="","",F8-E8)</f>
        <v/>
      </c>
      <c r="I8" s="26" t="inlineStr">
        <is>
          <t>R. Khan</t>
        </is>
      </c>
      <c r="J8" s="26" t="inlineStr">
        <is>
          <t>Equip chair with utilisation and waiting-list data</t>
        </is>
      </c>
      <c r="K8" s="26" t="inlineStr">
        <is>
          <t>Supportive but needs fiscal narrative</t>
        </is>
      </c>
      <c r="L8" s="26" t="n">
        <v>4</v>
      </c>
    </row>
    <row r="9" ht="18" customHeight="1" s="17">
      <c r="A9" s="26" t="inlineStr">
        <is>
          <t>F-002</t>
        </is>
      </c>
      <c r="B9" s="26" t="inlineStr">
        <is>
          <t>Clinician coalition</t>
        </is>
      </c>
      <c r="C9" s="26" t="inlineStr">
        <is>
          <t>Third party</t>
        </is>
      </c>
      <c r="D9" s="26" t="n">
        <v>4</v>
      </c>
      <c r="E9" s="26" t="n">
        <v>3</v>
      </c>
      <c r="F9" s="26" t="n">
        <v>4</v>
      </c>
      <c r="G9" s="22">
        <f>IF(A9="","",D9*F9)</f>
        <v/>
      </c>
      <c r="H9" s="22">
        <f>IF(A9="","",F9-E9)</f>
        <v/>
      </c>
      <c r="I9" s="26" t="inlineStr">
        <is>
          <t>R. Khan</t>
        </is>
      </c>
      <c r="J9" s="26" t="inlineStr">
        <is>
          <t>Coordinate op-ed and testimony timing</t>
        </is>
      </c>
      <c r="K9" s="26" t="inlineStr">
        <is>
          <t>Now visibly aligned on campaign ask</t>
        </is>
      </c>
      <c r="L9" s="26" t="n">
        <v>4</v>
      </c>
    </row>
    <row r="10" ht="18" customHeight="1" s="17">
      <c r="A10" s="26" t="inlineStr">
        <is>
          <t>F-002</t>
        </is>
      </c>
      <c r="B10" s="26" t="inlineStr">
        <is>
          <t>Health ministry budget unit</t>
        </is>
      </c>
      <c r="C10" s="26" t="inlineStr">
        <is>
          <t>Civil service</t>
        </is>
      </c>
      <c r="D10" s="26" t="n">
        <v>3</v>
      </c>
      <c r="E10" s="26" t="n">
        <v>2</v>
      </c>
      <c r="F10" s="26" t="n">
        <v>3</v>
      </c>
      <c r="G10" s="22">
        <f>IF(A10="","",D10*F10)</f>
        <v/>
      </c>
      <c r="H10" s="22">
        <f>IF(A10="","",F10-E10)</f>
        <v/>
      </c>
      <c r="I10" s="26" t="inlineStr">
        <is>
          <t>R. Khan</t>
        </is>
      </c>
      <c r="J10" s="26" t="inlineStr">
        <is>
          <t>Send capital expenditure options paper</t>
        </is>
      </c>
      <c r="K10" s="26" t="inlineStr">
        <is>
          <t>Still cautious on precedent risk</t>
        </is>
      </c>
      <c r="L10" s="26" t="n">
        <v>3</v>
      </c>
    </row>
    <row r="11" ht="18" customHeight="1" s="17">
      <c r="A11" s="26" t="inlineStr">
        <is>
          <t>F-003</t>
        </is>
      </c>
      <c r="B11" s="26" t="inlineStr">
        <is>
          <t>Treasury tax directorate</t>
        </is>
      </c>
      <c r="C11" s="26" t="inlineStr">
        <is>
          <t>Civil service</t>
        </is>
      </c>
      <c r="D11" s="26" t="n">
        <v>5</v>
      </c>
      <c r="E11" s="26" t="n">
        <v>2</v>
      </c>
      <c r="F11" s="26" t="n">
        <v>2</v>
      </c>
      <c r="G11" s="22">
        <f>IF(A11="","",D11*F11)</f>
        <v/>
      </c>
      <c r="H11" s="22">
        <f>IF(A11="","",F11-E11)</f>
        <v/>
      </c>
      <c r="I11" s="26" t="inlineStr">
        <is>
          <t>L. Chen</t>
        </is>
      </c>
      <c r="J11" s="26" t="inlineStr">
        <is>
          <t>Stress compliance risk of immediate go-live</t>
        </is>
      </c>
      <c r="K11" s="26" t="inlineStr">
        <is>
          <t>Concerned about perceived delay</t>
        </is>
      </c>
      <c r="L11" s="26" t="n">
        <v>2</v>
      </c>
    </row>
    <row r="12" ht="18" customHeight="1" s="17">
      <c r="A12" s="26" t="inlineStr">
        <is>
          <t>F-003</t>
        </is>
      </c>
      <c r="B12" s="26" t="inlineStr">
        <is>
          <t>Revenue agency implementation team</t>
        </is>
      </c>
      <c r="C12" s="26" t="inlineStr">
        <is>
          <t>Civil service</t>
        </is>
      </c>
      <c r="D12" s="26" t="n">
        <v>4</v>
      </c>
      <c r="E12" s="26" t="n">
        <v>2</v>
      </c>
      <c r="F12" s="26" t="n">
        <v>3</v>
      </c>
      <c r="G12" s="22">
        <f>IF(A12="","",D12*F12)</f>
        <v/>
      </c>
      <c r="H12" s="22">
        <f>IF(A12="","",F12-E12)</f>
        <v/>
      </c>
      <c r="I12" s="26" t="inlineStr">
        <is>
          <t>L. Chen</t>
        </is>
      </c>
      <c r="J12" s="26" t="inlineStr">
        <is>
          <t>Share business process map and guidance draft</t>
        </is>
      </c>
      <c r="K12" s="26" t="inlineStr">
        <is>
          <t>Technical engagement improved slightly</t>
        </is>
      </c>
      <c r="L12" s="26" t="n">
        <v>3</v>
      </c>
    </row>
    <row r="13" ht="18" customHeight="1" s="17">
      <c r="A13" s="26" t="inlineStr">
        <is>
          <t>F-003</t>
        </is>
      </c>
      <c r="B13" s="26" t="inlineStr">
        <is>
          <t>SME coalition leads</t>
        </is>
      </c>
      <c r="C13" s="26" t="inlineStr">
        <is>
          <t>Industry coalition</t>
        </is>
      </c>
      <c r="D13" s="26" t="n">
        <v>4</v>
      </c>
      <c r="E13" s="26" t="n">
        <v>3</v>
      </c>
      <c r="F13" s="26" t="n">
        <v>3</v>
      </c>
      <c r="G13" s="22">
        <f>IF(A13="","",D13*F13)</f>
        <v/>
      </c>
      <c r="H13" s="22">
        <f>IF(A13="","",F13-E13)</f>
        <v/>
      </c>
      <c r="I13" s="26" t="inlineStr">
        <is>
          <t>L. Chen</t>
        </is>
      </c>
      <c r="J13" s="26" t="inlineStr">
        <is>
          <t>Hold coalition alignment call</t>
        </is>
      </c>
      <c r="K13" s="26" t="inlineStr">
        <is>
          <t>Supportive but impatient</t>
        </is>
      </c>
      <c r="L13" s="26" t="n">
        <v>4</v>
      </c>
    </row>
    <row r="14" ht="18" customHeight="1" s="17">
      <c r="A14" s="26" t="inlineStr">
        <is>
          <t>F-004</t>
        </is>
      </c>
      <c r="B14" s="26" t="inlineStr">
        <is>
          <t>Planning committee members</t>
        </is>
      </c>
      <c r="C14" s="26" t="inlineStr">
        <is>
          <t>Decision-maker</t>
        </is>
      </c>
      <c r="D14" s="26" t="n">
        <v>5</v>
      </c>
      <c r="E14" s="26" t="n">
        <v>2</v>
      </c>
      <c r="F14" s="26" t="n">
        <v>3</v>
      </c>
      <c r="G14" s="22">
        <f>IF(A14="","",D14*F14)</f>
        <v/>
      </c>
      <c r="H14" s="22">
        <f>IF(A14="","",F14-E14)</f>
        <v/>
      </c>
      <c r="I14" s="26" t="inlineStr">
        <is>
          <t>M. Rossi</t>
        </is>
      </c>
      <c r="J14" s="26" t="inlineStr">
        <is>
          <t>Run site visit with mitigation experts</t>
        </is>
      </c>
      <c r="K14" s="26" t="inlineStr">
        <is>
          <t>Still mixed but less oppositional than last month</t>
        </is>
      </c>
      <c r="L14" s="26" t="n">
        <v>3</v>
      </c>
    </row>
    <row r="15" ht="18" customHeight="1" s="17">
      <c r="A15" s="26" t="inlineStr">
        <is>
          <t>F-004</t>
        </is>
      </c>
      <c r="B15" s="26" t="inlineStr">
        <is>
          <t>Local chamber of commerce</t>
        </is>
      </c>
      <c r="C15" s="26" t="inlineStr">
        <is>
          <t>Third party</t>
        </is>
      </c>
      <c r="D15" s="26" t="n">
        <v>4</v>
      </c>
      <c r="E15" s="26" t="n">
        <v>3</v>
      </c>
      <c r="F15" s="26" t="n">
        <v>4</v>
      </c>
      <c r="G15" s="22">
        <f>IF(A15="","",D15*F15)</f>
        <v/>
      </c>
      <c r="H15" s="22">
        <f>IF(A15="","",F15-E15)</f>
        <v/>
      </c>
      <c r="I15" s="26" t="inlineStr">
        <is>
          <t>M. Rossi</t>
        </is>
      </c>
      <c r="J15" s="26" t="inlineStr">
        <is>
          <t>Activate supplier and jobs case studies</t>
        </is>
      </c>
      <c r="K15" s="26" t="inlineStr">
        <is>
          <t>Now advocating publicly for timetable certainty</t>
        </is>
      </c>
      <c r="L15" s="26" t="n">
        <v>4</v>
      </c>
    </row>
    <row r="16" ht="18" customHeight="1" s="17">
      <c r="A16" s="26" t="inlineStr">
        <is>
          <t>F-004</t>
        </is>
      </c>
      <c r="B16" s="26" t="inlineStr">
        <is>
          <t>Residents association</t>
        </is>
      </c>
      <c r="C16" s="26" t="inlineStr">
        <is>
          <t>Community group</t>
        </is>
      </c>
      <c r="D16" s="26" t="n">
        <v>4</v>
      </c>
      <c r="E16" s="26" t="n">
        <v>1</v>
      </c>
      <c r="F16" s="26" t="n">
        <v>2</v>
      </c>
      <c r="G16" s="22">
        <f>IF(A16="","",D16*F16)</f>
        <v/>
      </c>
      <c r="H16" s="22">
        <f>IF(A16="","",F16-E16)</f>
        <v/>
      </c>
      <c r="I16" s="26" t="inlineStr">
        <is>
          <t>M. Rossi</t>
        </is>
      </c>
      <c r="J16" s="26" t="inlineStr">
        <is>
          <t>Offer targeted traffic and noise workshop</t>
        </is>
      </c>
      <c r="K16" s="26" t="inlineStr">
        <is>
          <t>Opposition remains but tone is less confrontational</t>
        </is>
      </c>
      <c r="L16" s="26" t="n">
        <v>2</v>
      </c>
    </row>
    <row r="17" ht="18" customHeight="1" s="17">
      <c r="A17" s="26" t="inlineStr">
        <is>
          <t>F-005</t>
        </is>
      </c>
      <c r="B17" s="26" t="inlineStr">
        <is>
          <t>Skills ministry officials</t>
        </is>
      </c>
      <c r="C17" s="26" t="inlineStr">
        <is>
          <t>Civil service</t>
        </is>
      </c>
      <c r="D17" s="26" t="n">
        <v>5</v>
      </c>
      <c r="E17" s="26" t="n">
        <v>3</v>
      </c>
      <c r="F17" s="26" t="n">
        <v>4</v>
      </c>
      <c r="G17" s="22">
        <f>IF(A17="","",D17*F17)</f>
        <v/>
      </c>
      <c r="H17" s="22">
        <f>IF(A17="","",F17-E17)</f>
        <v/>
      </c>
      <c r="I17" s="26" t="inlineStr">
        <is>
          <t>J. Walker</t>
        </is>
      </c>
      <c r="J17" s="26" t="inlineStr">
        <is>
          <t>Submit revised drafting with implementation guardrails</t>
        </is>
      </c>
      <c r="K17" s="26" t="inlineStr">
        <is>
          <t>Officials engaging on detailed text</t>
        </is>
      </c>
      <c r="L17" s="26" t="n">
        <v>4</v>
      </c>
    </row>
    <row r="18" ht="18" customHeight="1" s="17">
      <c r="A18" s="26" t="inlineStr">
        <is>
          <t>F-005</t>
        </is>
      </c>
      <c r="B18" s="26" t="inlineStr">
        <is>
          <t>Training provider federation</t>
        </is>
      </c>
      <c r="C18" s="26" t="inlineStr">
        <is>
          <t>Third party</t>
        </is>
      </c>
      <c r="D18" s="26" t="n">
        <v>4</v>
      </c>
      <c r="E18" s="26" t="n">
        <v>2</v>
      </c>
      <c r="F18" s="26" t="n">
        <v>3</v>
      </c>
      <c r="G18" s="22">
        <f>IF(A18="","",D18*F18)</f>
        <v/>
      </c>
      <c r="H18" s="22">
        <f>IF(A18="","",F18-E18)</f>
        <v/>
      </c>
      <c r="I18" s="26" t="inlineStr">
        <is>
          <t>J. Walker</t>
        </is>
      </c>
      <c r="J18" s="26" t="inlineStr">
        <is>
          <t>Co-design quality safeguards</t>
        </is>
      </c>
      <c r="K18" s="26" t="inlineStr">
        <is>
          <t>Support improving if misuse concerns are addressed</t>
        </is>
      </c>
      <c r="L18" s="26" t="n">
        <v>3</v>
      </c>
    </row>
    <row r="19" ht="18" customHeight="1" s="17">
      <c r="A19" s="26" t="inlineStr">
        <is>
          <t>F-005</t>
        </is>
      </c>
      <c r="B19" s="26" t="inlineStr">
        <is>
          <t>Employer coalition steering group</t>
        </is>
      </c>
      <c r="C19" s="26" t="inlineStr">
        <is>
          <t>Industry coalition</t>
        </is>
      </c>
      <c r="D19" s="26" t="n">
        <v>4</v>
      </c>
      <c r="E19" s="26" t="n">
        <v>4</v>
      </c>
      <c r="F19" s="26" t="n">
        <v>4</v>
      </c>
      <c r="G19" s="22">
        <f>IF(A19="","",D19*F19)</f>
        <v/>
      </c>
      <c r="H19" s="22">
        <f>IF(A19="","",F19-E19)</f>
        <v/>
      </c>
      <c r="I19" s="26" t="inlineStr">
        <is>
          <t>J. Walker</t>
        </is>
      </c>
      <c r="J19" s="26" t="inlineStr">
        <is>
          <t>Keep members aligned on fallback asks</t>
        </is>
      </c>
      <c r="K19" s="26" t="inlineStr">
        <is>
          <t>Alignment strong and disciplined</t>
        </is>
      </c>
      <c r="L19" s="26" t="n">
        <v>5</v>
      </c>
    </row>
    <row r="20" ht="18" customHeight="1" s="17">
      <c r="A20" s="26" t="inlineStr">
        <is>
          <t>F-006</t>
        </is>
      </c>
      <c r="B20" s="26" t="inlineStr">
        <is>
          <t>Supervisory policy team</t>
        </is>
      </c>
      <c r="C20" s="26" t="inlineStr">
        <is>
          <t>Regulator</t>
        </is>
      </c>
      <c r="D20" s="26" t="n">
        <v>5</v>
      </c>
      <c r="E20" s="26" t="n">
        <v>2</v>
      </c>
      <c r="F20" s="26" t="n">
        <v>3</v>
      </c>
      <c r="G20" s="22">
        <f>IF(A20="","",D20*F20)</f>
        <v/>
      </c>
      <c r="H20" s="22">
        <f>IF(A20="","",F20-E20)</f>
        <v/>
      </c>
      <c r="I20" s="26" t="inlineStr">
        <is>
          <t>S. Dubois</t>
        </is>
      </c>
      <c r="J20" s="26" t="inlineStr">
        <is>
          <t>Provide scenario analysis on transition relief</t>
        </is>
      </c>
      <c r="K20" s="26" t="inlineStr">
        <is>
          <t>Listening closely but not yet committed</t>
        </is>
      </c>
      <c r="L20" s="26" t="n">
        <v>3</v>
      </c>
    </row>
    <row r="21" ht="18" customHeight="1" s="17">
      <c r="A21" s="26" t="inlineStr">
        <is>
          <t>F-006</t>
        </is>
      </c>
      <c r="B21" s="26" t="inlineStr">
        <is>
          <t>Banking association</t>
        </is>
      </c>
      <c r="C21" s="26" t="inlineStr">
        <is>
          <t>Industry coalition</t>
        </is>
      </c>
      <c r="D21" s="26" t="n">
        <v>4</v>
      </c>
      <c r="E21" s="26" t="n">
        <v>3</v>
      </c>
      <c r="F21" s="26" t="n">
        <v>4</v>
      </c>
      <c r="G21" s="22">
        <f>IF(A21="","",D21*F21)</f>
        <v/>
      </c>
      <c r="H21" s="22">
        <f>IF(A21="","",F21-E21)</f>
        <v/>
      </c>
      <c r="I21" s="26" t="inlineStr">
        <is>
          <t>S. Dubois</t>
        </is>
      </c>
      <c r="J21" s="26" t="inlineStr">
        <is>
          <t>Coordinate joint technical annex</t>
        </is>
      </c>
      <c r="K21" s="26" t="inlineStr">
        <is>
          <t>Now echoing proportionality framing</t>
        </is>
      </c>
      <c r="L21" s="26" t="n">
        <v>4</v>
      </c>
    </row>
    <row r="22" ht="18" customHeight="1" s="17">
      <c r="A22" s="26" t="inlineStr">
        <is>
          <t>F-006</t>
        </is>
      </c>
      <c r="B22" s="26" t="inlineStr">
        <is>
          <t>Finance ministry sustainable finance desk</t>
        </is>
      </c>
      <c r="C22" s="26" t="inlineStr">
        <is>
          <t>Civil service</t>
        </is>
      </c>
      <c r="D22" s="26" t="n">
        <v>4</v>
      </c>
      <c r="E22" s="26" t="n">
        <v>3</v>
      </c>
      <c r="F22" s="26" t="n">
        <v>4</v>
      </c>
      <c r="G22" s="22">
        <f>IF(A22="","",D22*F22)</f>
        <v/>
      </c>
      <c r="H22" s="22">
        <f>IF(A22="","",F22-E22)</f>
        <v/>
      </c>
      <c r="I22" s="26" t="inlineStr">
        <is>
          <t>S. Dubois</t>
        </is>
      </c>
      <c r="J22" s="26" t="inlineStr">
        <is>
          <t>Link relief request to market stability narrative</t>
        </is>
      </c>
      <c r="K22" s="26" t="inlineStr">
        <is>
          <t>More receptive after bilateral discussion</t>
        </is>
      </c>
      <c r="L22" s="26" t="n">
        <v>4</v>
      </c>
    </row>
    <row r="23" ht="18" customHeight="1" s="17">
      <c r="A23" s="26" t="n"/>
      <c r="B23" s="26" t="n"/>
      <c r="C23" s="26" t="n"/>
      <c r="D23" s="26" t="n"/>
      <c r="E23" s="26" t="n"/>
      <c r="F23" s="26" t="n"/>
      <c r="G23" s="22">
        <f>IF(A23="","",D23*F23)</f>
        <v/>
      </c>
      <c r="H23" s="22">
        <f>IF(A23="","",F23-E23)</f>
        <v/>
      </c>
      <c r="I23" s="26" t="n"/>
      <c r="J23" s="26" t="n"/>
      <c r="K23" s="26" t="n"/>
      <c r="L23" s="26" t="n"/>
    </row>
    <row r="24" ht="18" customHeight="1" s="17">
      <c r="A24" s="26" t="n"/>
      <c r="B24" s="26" t="n"/>
      <c r="C24" s="26" t="n"/>
      <c r="D24" s="26" t="n"/>
      <c r="E24" s="26" t="n"/>
      <c r="F24" s="26" t="n"/>
      <c r="G24" s="22">
        <f>IF(A24="","",D24*F24)</f>
        <v/>
      </c>
      <c r="H24" s="22">
        <f>IF(A24="","",F24-E24)</f>
        <v/>
      </c>
      <c r="I24" s="26" t="n"/>
      <c r="J24" s="26" t="n"/>
      <c r="K24" s="26" t="n"/>
      <c r="L24" s="26" t="n"/>
    </row>
    <row r="25" ht="18" customHeight="1" s="17">
      <c r="A25" s="26" t="n"/>
      <c r="B25" s="26" t="n"/>
      <c r="C25" s="26" t="n"/>
      <c r="D25" s="26" t="n"/>
      <c r="E25" s="26" t="n"/>
      <c r="F25" s="26" t="n"/>
      <c r="G25" s="22">
        <f>IF(A25="","",D25*F25)</f>
        <v/>
      </c>
      <c r="H25" s="22">
        <f>IF(A25="","",F25-E25)</f>
        <v/>
      </c>
      <c r="I25" s="26" t="n"/>
      <c r="J25" s="26" t="n"/>
      <c r="K25" s="26" t="n"/>
      <c r="L25" s="26" t="n"/>
    </row>
    <row r="26" ht="18" customHeight="1" s="17">
      <c r="A26" s="26" t="n"/>
      <c r="B26" s="26" t="n"/>
      <c r="C26" s="26" t="n"/>
      <c r="D26" s="26" t="n"/>
      <c r="E26" s="26" t="n"/>
      <c r="F26" s="26" t="n"/>
      <c r="G26" s="22">
        <f>IF(A26="","",D26*F26)</f>
        <v/>
      </c>
      <c r="H26" s="22">
        <f>IF(A26="","",F26-E26)</f>
        <v/>
      </c>
      <c r="I26" s="26" t="n"/>
      <c r="J26" s="26" t="n"/>
      <c r="K26" s="26" t="n"/>
      <c r="L26" s="26" t="n"/>
    </row>
    <row r="27" ht="18" customHeight="1" s="17">
      <c r="A27" s="26" t="n"/>
      <c r="B27" s="26" t="n"/>
      <c r="C27" s="26" t="n"/>
      <c r="D27" s="26" t="n"/>
      <c r="E27" s="26" t="n"/>
      <c r="F27" s="26" t="n"/>
      <c r="G27" s="22">
        <f>IF(A27="","",D27*F27)</f>
        <v/>
      </c>
      <c r="H27" s="22">
        <f>IF(A27="","",F27-E27)</f>
        <v/>
      </c>
      <c r="I27" s="26" t="n"/>
      <c r="J27" s="26" t="n"/>
      <c r="K27" s="26" t="n"/>
      <c r="L27" s="26" t="n"/>
    </row>
    <row r="28" ht="18" customHeight="1" s="17">
      <c r="A28" s="26" t="n"/>
      <c r="B28" s="26" t="n"/>
      <c r="C28" s="26" t="n"/>
      <c r="D28" s="26" t="n"/>
      <c r="E28" s="26" t="n"/>
      <c r="F28" s="26" t="n"/>
      <c r="G28" s="22">
        <f>IF(A28="","",D28*F28)</f>
        <v/>
      </c>
      <c r="H28" s="22">
        <f>IF(A28="","",F28-E28)</f>
        <v/>
      </c>
      <c r="I28" s="26" t="n"/>
      <c r="J28" s="26" t="n"/>
      <c r="K28" s="26" t="n"/>
      <c r="L28" s="26" t="n"/>
    </row>
    <row r="29" ht="18" customHeight="1" s="17">
      <c r="A29" s="26" t="n"/>
      <c r="B29" s="26" t="n"/>
      <c r="C29" s="26" t="n"/>
      <c r="D29" s="26" t="n"/>
      <c r="E29" s="26" t="n"/>
      <c r="F29" s="26" t="n"/>
      <c r="G29" s="22">
        <f>IF(A29="","",D29*F29)</f>
        <v/>
      </c>
      <c r="H29" s="22">
        <f>IF(A29="","",F29-E29)</f>
        <v/>
      </c>
      <c r="I29" s="26" t="n"/>
      <c r="J29" s="26" t="n"/>
      <c r="K29" s="26" t="n"/>
      <c r="L29" s="26" t="n"/>
    </row>
    <row r="30" ht="18" customHeight="1" s="17">
      <c r="A30" s="26" t="n"/>
      <c r="B30" s="26" t="n"/>
      <c r="C30" s="26" t="n"/>
      <c r="D30" s="26" t="n"/>
      <c r="E30" s="26" t="n"/>
      <c r="F30" s="26" t="n"/>
      <c r="G30" s="22">
        <f>IF(A30="","",D30*F30)</f>
        <v/>
      </c>
      <c r="H30" s="22">
        <f>IF(A30="","",F30-E30)</f>
        <v/>
      </c>
      <c r="I30" s="26" t="n"/>
      <c r="J30" s="26" t="n"/>
      <c r="K30" s="26" t="n"/>
      <c r="L30" s="26" t="n"/>
    </row>
    <row r="31" ht="18" customHeight="1" s="17">
      <c r="A31" s="26" t="n"/>
      <c r="B31" s="26" t="n"/>
      <c r="C31" s="26" t="n"/>
      <c r="D31" s="26" t="n"/>
      <c r="E31" s="26" t="n"/>
      <c r="F31" s="26" t="n"/>
      <c r="G31" s="22">
        <f>IF(A31="","",D31*F31)</f>
        <v/>
      </c>
      <c r="H31" s="22">
        <f>IF(A31="","",F31-E31)</f>
        <v/>
      </c>
      <c r="I31" s="26" t="n"/>
      <c r="J31" s="26" t="n"/>
      <c r="K31" s="26" t="n"/>
      <c r="L31" s="26" t="n"/>
    </row>
    <row r="32" ht="18" customHeight="1" s="17">
      <c r="A32" s="26" t="n"/>
      <c r="B32" s="26" t="n"/>
      <c r="C32" s="26" t="n"/>
      <c r="D32" s="26" t="n"/>
      <c r="E32" s="26" t="n"/>
      <c r="F32" s="26" t="n"/>
      <c r="G32" s="22">
        <f>IF(A32="","",D32*F32)</f>
        <v/>
      </c>
      <c r="H32" s="22">
        <f>IF(A32="","",F32-E32)</f>
        <v/>
      </c>
      <c r="I32" s="26" t="n"/>
      <c r="J32" s="26" t="n"/>
      <c r="K32" s="26" t="n"/>
      <c r="L32" s="26" t="n"/>
    </row>
    <row r="33" ht="18" customHeight="1" s="17">
      <c r="A33" s="26" t="n"/>
      <c r="B33" s="26" t="n"/>
      <c r="C33" s="26" t="n"/>
      <c r="D33" s="26" t="n"/>
      <c r="E33" s="26" t="n"/>
      <c r="F33" s="26" t="n"/>
      <c r="G33" s="22">
        <f>IF(A33="","",D33*F33)</f>
        <v/>
      </c>
      <c r="H33" s="22">
        <f>IF(A33="","",F33-E33)</f>
        <v/>
      </c>
      <c r="I33" s="26" t="n"/>
      <c r="J33" s="26" t="n"/>
      <c r="K33" s="26" t="n"/>
      <c r="L33" s="26" t="n"/>
    </row>
    <row r="34" ht="18" customHeight="1" s="17">
      <c r="A34" s="26" t="n"/>
      <c r="B34" s="26" t="n"/>
      <c r="C34" s="26" t="n"/>
      <c r="D34" s="26" t="n"/>
      <c r="E34" s="26" t="n"/>
      <c r="F34" s="26" t="n"/>
      <c r="G34" s="22">
        <f>IF(A34="","",D34*F34)</f>
        <v/>
      </c>
      <c r="H34" s="22">
        <f>IF(A34="","",F34-E34)</f>
        <v/>
      </c>
      <c r="I34" s="26" t="n"/>
      <c r="J34" s="26" t="n"/>
      <c r="K34" s="26" t="n"/>
      <c r="L34" s="26" t="n"/>
    </row>
    <row r="35" ht="18" customHeight="1" s="17">
      <c r="A35" s="26" t="n"/>
      <c r="B35" s="26" t="n"/>
      <c r="C35" s="26" t="n"/>
      <c r="D35" s="26" t="n"/>
      <c r="E35" s="26" t="n"/>
      <c r="F35" s="26" t="n"/>
      <c r="G35" s="22">
        <f>IF(A35="","",D35*F35)</f>
        <v/>
      </c>
      <c r="H35" s="22">
        <f>IF(A35="","",F35-E35)</f>
        <v/>
      </c>
      <c r="I35" s="26" t="n"/>
      <c r="J35" s="26" t="n"/>
      <c r="K35" s="26" t="n"/>
      <c r="L35" s="26" t="n"/>
    </row>
    <row r="36" ht="18" customHeight="1" s="17">
      <c r="A36" s="26" t="n"/>
      <c r="B36" s="26" t="n"/>
      <c r="C36" s="26" t="n"/>
      <c r="D36" s="26" t="n"/>
      <c r="E36" s="26" t="n"/>
      <c r="F36" s="26" t="n"/>
      <c r="G36" s="22">
        <f>IF(A36="","",D36*F36)</f>
        <v/>
      </c>
      <c r="H36" s="22">
        <f>IF(A36="","",F36-E36)</f>
        <v/>
      </c>
      <c r="I36" s="26" t="n"/>
      <c r="J36" s="26" t="n"/>
      <c r="K36" s="26" t="n"/>
      <c r="L36" s="26" t="n"/>
    </row>
    <row r="37" ht="18" customHeight="1" s="17">
      <c r="A37" s="26" t="n"/>
      <c r="B37" s="26" t="n"/>
      <c r="C37" s="26" t="n"/>
      <c r="D37" s="26" t="n"/>
      <c r="E37" s="26" t="n"/>
      <c r="F37" s="26" t="n"/>
      <c r="G37" s="22">
        <f>IF(A37="","",D37*F37)</f>
        <v/>
      </c>
      <c r="H37" s="22">
        <f>IF(A37="","",F37-E37)</f>
        <v/>
      </c>
      <c r="I37" s="26" t="n"/>
      <c r="J37" s="26" t="n"/>
      <c r="K37" s="26" t="n"/>
      <c r="L37" s="26" t="n"/>
    </row>
    <row r="38" ht="18" customHeight="1" s="17">
      <c r="A38" s="26" t="n"/>
      <c r="B38" s="26" t="n"/>
      <c r="C38" s="26" t="n"/>
      <c r="D38" s="26" t="n"/>
      <c r="E38" s="26" t="n"/>
      <c r="F38" s="26" t="n"/>
      <c r="G38" s="22">
        <f>IF(A38="","",D38*F38)</f>
        <v/>
      </c>
      <c r="H38" s="22">
        <f>IF(A38="","",F38-E38)</f>
        <v/>
      </c>
      <c r="I38" s="26" t="n"/>
      <c r="J38" s="26" t="n"/>
      <c r="K38" s="26" t="n"/>
      <c r="L38" s="26" t="n"/>
    </row>
    <row r="39" ht="18" customHeight="1" s="17">
      <c r="A39" s="26" t="n"/>
      <c r="B39" s="26" t="n"/>
      <c r="C39" s="26" t="n"/>
      <c r="D39" s="26" t="n"/>
      <c r="E39" s="26" t="n"/>
      <c r="F39" s="26" t="n"/>
      <c r="G39" s="22">
        <f>IF(A39="","",D39*F39)</f>
        <v/>
      </c>
      <c r="H39" s="22">
        <f>IF(A39="","",F39-E39)</f>
        <v/>
      </c>
      <c r="I39" s="26" t="n"/>
      <c r="J39" s="26" t="n"/>
      <c r="K39" s="26" t="n"/>
      <c r="L39" s="26" t="n"/>
    </row>
    <row r="40" ht="18" customHeight="1" s="17">
      <c r="A40" s="26" t="n"/>
      <c r="B40" s="26" t="n"/>
      <c r="C40" s="26" t="n"/>
      <c r="D40" s="26" t="n"/>
      <c r="E40" s="26" t="n"/>
      <c r="F40" s="26" t="n"/>
      <c r="G40" s="22">
        <f>IF(A40="","",D40*F40)</f>
        <v/>
      </c>
      <c r="H40" s="22">
        <f>IF(A40="","",F40-E40)</f>
        <v/>
      </c>
      <c r="I40" s="26" t="n"/>
      <c r="J40" s="26" t="n"/>
      <c r="K40" s="26" t="n"/>
      <c r="L40" s="26" t="n"/>
    </row>
    <row r="41" ht="18" customHeight="1" s="17">
      <c r="A41" s="26" t="n"/>
      <c r="B41" s="26" t="n"/>
      <c r="C41" s="26" t="n"/>
      <c r="D41" s="26" t="n"/>
      <c r="E41" s="26" t="n"/>
      <c r="F41" s="26" t="n"/>
      <c r="G41" s="22">
        <f>IF(A41="","",D41*F41)</f>
        <v/>
      </c>
      <c r="H41" s="22">
        <f>IF(A41="","",F41-E41)</f>
        <v/>
      </c>
      <c r="I41" s="26" t="n"/>
      <c r="J41" s="26" t="n"/>
      <c r="K41" s="26" t="n"/>
      <c r="L41" s="26" t="n"/>
    </row>
    <row r="42" ht="18" customHeight="1" s="17">
      <c r="A42" s="26" t="n"/>
      <c r="B42" s="26" t="n"/>
      <c r="C42" s="26" t="n"/>
      <c r="D42" s="26" t="n"/>
      <c r="E42" s="26" t="n"/>
      <c r="F42" s="26" t="n"/>
      <c r="G42" s="22">
        <f>IF(A42="","",D42*F42)</f>
        <v/>
      </c>
      <c r="H42" s="22">
        <f>IF(A42="","",F42-E42)</f>
        <v/>
      </c>
      <c r="I42" s="26" t="n"/>
      <c r="J42" s="26" t="n"/>
      <c r="K42" s="26" t="n"/>
      <c r="L42" s="26" t="n"/>
    </row>
    <row r="43" ht="18" customHeight="1" s="17">
      <c r="A43" s="26" t="n"/>
      <c r="B43" s="26" t="n"/>
      <c r="C43" s="26" t="n"/>
      <c r="D43" s="26" t="n"/>
      <c r="E43" s="26" t="n"/>
      <c r="F43" s="26" t="n"/>
      <c r="G43" s="22">
        <f>IF(A43="","",D43*F43)</f>
        <v/>
      </c>
      <c r="H43" s="22">
        <f>IF(A43="","",F43-E43)</f>
        <v/>
      </c>
      <c r="I43" s="26" t="n"/>
      <c r="J43" s="26" t="n"/>
      <c r="K43" s="26" t="n"/>
      <c r="L43" s="26" t="n"/>
    </row>
    <row r="44" ht="18" customHeight="1" s="17">
      <c r="A44" s="26" t="n"/>
      <c r="B44" s="26" t="n"/>
      <c r="C44" s="26" t="n"/>
      <c r="D44" s="26" t="n"/>
      <c r="E44" s="26" t="n"/>
      <c r="F44" s="26" t="n"/>
      <c r="G44" s="22">
        <f>IF(A44="","",D44*F44)</f>
        <v/>
      </c>
      <c r="H44" s="22">
        <f>IF(A44="","",F44-E44)</f>
        <v/>
      </c>
      <c r="I44" s="26" t="n"/>
      <c r="J44" s="26" t="n"/>
      <c r="K44" s="26" t="n"/>
      <c r="L44" s="26" t="n"/>
    </row>
    <row r="45" ht="18" customHeight="1" s="17">
      <c r="A45" s="26" t="n"/>
      <c r="B45" s="26" t="n"/>
      <c r="C45" s="26" t="n"/>
      <c r="D45" s="26" t="n"/>
      <c r="E45" s="26" t="n"/>
      <c r="F45" s="26" t="n"/>
      <c r="G45" s="22">
        <f>IF(A45="","",D45*F45)</f>
        <v/>
      </c>
      <c r="H45" s="22">
        <f>IF(A45="","",F45-E45)</f>
        <v/>
      </c>
      <c r="I45" s="26" t="n"/>
      <c r="J45" s="26" t="n"/>
      <c r="K45" s="26" t="n"/>
      <c r="L45" s="26" t="n"/>
    </row>
    <row r="46" ht="18" customHeight="1" s="17">
      <c r="A46" s="26" t="n"/>
      <c r="B46" s="26" t="n"/>
      <c r="C46" s="26" t="n"/>
      <c r="D46" s="26" t="n"/>
      <c r="E46" s="26" t="n"/>
      <c r="F46" s="26" t="n"/>
      <c r="G46" s="22">
        <f>IF(A46="","",D46*F46)</f>
        <v/>
      </c>
      <c r="H46" s="22">
        <f>IF(A46="","",F46-E46)</f>
        <v/>
      </c>
      <c r="I46" s="26" t="n"/>
      <c r="J46" s="26" t="n"/>
      <c r="K46" s="26" t="n"/>
      <c r="L46" s="26" t="n"/>
    </row>
    <row r="47" ht="18" customHeight="1" s="17">
      <c r="A47" s="26" t="n"/>
      <c r="B47" s="26" t="n"/>
      <c r="C47" s="26" t="n"/>
      <c r="D47" s="26" t="n"/>
      <c r="E47" s="26" t="n"/>
      <c r="F47" s="26" t="n"/>
      <c r="G47" s="22">
        <f>IF(A47="","",D47*F47)</f>
        <v/>
      </c>
      <c r="H47" s="22">
        <f>IF(A47="","",F47-E47)</f>
        <v/>
      </c>
      <c r="I47" s="26" t="n"/>
      <c r="J47" s="26" t="n"/>
      <c r="K47" s="26" t="n"/>
      <c r="L47" s="26" t="n"/>
    </row>
    <row r="48" ht="18" customHeight="1" s="17">
      <c r="A48" s="26" t="n"/>
      <c r="B48" s="26" t="n"/>
      <c r="C48" s="26" t="n"/>
      <c r="D48" s="26" t="n"/>
      <c r="E48" s="26" t="n"/>
      <c r="F48" s="26" t="n"/>
      <c r="G48" s="22">
        <f>IF(A48="","",D48*F48)</f>
        <v/>
      </c>
      <c r="H48" s="22">
        <f>IF(A48="","",F48-E48)</f>
        <v/>
      </c>
      <c r="I48" s="26" t="n"/>
      <c r="J48" s="26" t="n"/>
      <c r="K48" s="26" t="n"/>
      <c r="L48" s="26" t="n"/>
    </row>
    <row r="49" ht="18" customHeight="1" s="17">
      <c r="A49" s="26" t="n"/>
      <c r="B49" s="26" t="n"/>
      <c r="C49" s="26" t="n"/>
      <c r="D49" s="26" t="n"/>
      <c r="E49" s="26" t="n"/>
      <c r="F49" s="26" t="n"/>
      <c r="G49" s="22">
        <f>IF(A49="","",D49*F49)</f>
        <v/>
      </c>
      <c r="H49" s="22">
        <f>IF(A49="","",F49-E49)</f>
        <v/>
      </c>
      <c r="I49" s="26" t="n"/>
      <c r="J49" s="26" t="n"/>
      <c r="K49" s="26" t="n"/>
      <c r="L49" s="26" t="n"/>
    </row>
    <row r="50" ht="18" customHeight="1" s="17">
      <c r="A50" s="26" t="n"/>
      <c r="B50" s="26" t="n"/>
      <c r="C50" s="26" t="n"/>
      <c r="D50" s="26" t="n"/>
      <c r="E50" s="26" t="n"/>
      <c r="F50" s="26" t="n"/>
      <c r="G50" s="22">
        <f>IF(A50="","",D50*F50)</f>
        <v/>
      </c>
      <c r="H50" s="22">
        <f>IF(A50="","",F50-E50)</f>
        <v/>
      </c>
      <c r="I50" s="26" t="n"/>
      <c r="J50" s="26" t="n"/>
      <c r="K50" s="26" t="n"/>
      <c r="L50" s="26" t="n"/>
    </row>
    <row r="51" ht="18" customHeight="1" s="17">
      <c r="A51" s="26" t="n"/>
      <c r="B51" s="26" t="n"/>
      <c r="C51" s="26" t="n"/>
      <c r="D51" s="26" t="n"/>
      <c r="E51" s="26" t="n"/>
      <c r="F51" s="26" t="n"/>
      <c r="G51" s="22">
        <f>IF(A51="","",D51*F51)</f>
        <v/>
      </c>
      <c r="H51" s="22">
        <f>IF(A51="","",F51-E51)</f>
        <v/>
      </c>
      <c r="I51" s="26" t="n"/>
      <c r="J51" s="26" t="n"/>
      <c r="K51" s="26" t="n"/>
      <c r="L51" s="26" t="n"/>
    </row>
    <row r="52" ht="18" customHeight="1" s="17">
      <c r="A52" s="26" t="n"/>
      <c r="B52" s="26" t="n"/>
      <c r="C52" s="26" t="n"/>
      <c r="D52" s="26" t="n"/>
      <c r="E52" s="26" t="n"/>
      <c r="F52" s="26" t="n"/>
      <c r="G52" s="22">
        <f>IF(A52="","",D52*F52)</f>
        <v/>
      </c>
      <c r="H52" s="22">
        <f>IF(A52="","",F52-E52)</f>
        <v/>
      </c>
      <c r="I52" s="26" t="n"/>
      <c r="J52" s="26" t="n"/>
      <c r="K52" s="26" t="n"/>
      <c r="L52" s="26" t="n"/>
    </row>
    <row r="53" ht="18" customHeight="1" s="17">
      <c r="A53" s="26" t="n"/>
      <c r="B53" s="26" t="n"/>
      <c r="C53" s="26" t="n"/>
      <c r="D53" s="26" t="n"/>
      <c r="E53" s="26" t="n"/>
      <c r="F53" s="26" t="n"/>
      <c r="G53" s="22">
        <f>IF(A53="","",D53*F53)</f>
        <v/>
      </c>
      <c r="H53" s="22">
        <f>IF(A53="","",F53-E53)</f>
        <v/>
      </c>
      <c r="I53" s="26" t="n"/>
      <c r="J53" s="26" t="n"/>
      <c r="K53" s="26" t="n"/>
      <c r="L53" s="26" t="n"/>
    </row>
    <row r="54" ht="18" customHeight="1" s="17">
      <c r="A54" s="26" t="n"/>
      <c r="B54" s="26" t="n"/>
      <c r="C54" s="26" t="n"/>
      <c r="D54" s="26" t="n"/>
      <c r="E54" s="26" t="n"/>
      <c r="F54" s="26" t="n"/>
      <c r="G54" s="22">
        <f>IF(A54="","",D54*F54)</f>
        <v/>
      </c>
      <c r="H54" s="22">
        <f>IF(A54="","",F54-E54)</f>
        <v/>
      </c>
      <c r="I54" s="26" t="n"/>
      <c r="J54" s="26" t="n"/>
      <c r="K54" s="26" t="n"/>
      <c r="L54" s="26" t="n"/>
    </row>
    <row r="55" ht="18" customHeight="1" s="17">
      <c r="A55" s="26" t="n"/>
      <c r="B55" s="26" t="n"/>
      <c r="C55" s="26" t="n"/>
      <c r="D55" s="26" t="n"/>
      <c r="E55" s="26" t="n"/>
      <c r="F55" s="26" t="n"/>
      <c r="G55" s="22">
        <f>IF(A55="","",D55*F55)</f>
        <v/>
      </c>
      <c r="H55" s="22">
        <f>IF(A55="","",F55-E55)</f>
        <v/>
      </c>
      <c r="I55" s="26" t="n"/>
      <c r="J55" s="26" t="n"/>
      <c r="K55" s="26" t="n"/>
      <c r="L55" s="26" t="n"/>
    </row>
    <row r="56" ht="18" customHeight="1" s="17">
      <c r="A56" s="26" t="n"/>
      <c r="B56" s="26" t="n"/>
      <c r="C56" s="26" t="n"/>
      <c r="D56" s="26" t="n"/>
      <c r="E56" s="26" t="n"/>
      <c r="F56" s="26" t="n"/>
      <c r="G56" s="22">
        <f>IF(A56="","",D56*F56)</f>
        <v/>
      </c>
      <c r="H56" s="22">
        <f>IF(A56="","",F56-E56)</f>
        <v/>
      </c>
      <c r="I56" s="26" t="n"/>
      <c r="J56" s="26" t="n"/>
      <c r="K56" s="26" t="n"/>
      <c r="L56" s="26" t="n"/>
    </row>
    <row r="57" ht="18" customHeight="1" s="17">
      <c r="A57" s="26" t="n"/>
      <c r="B57" s="26" t="n"/>
      <c r="C57" s="26" t="n"/>
      <c r="D57" s="26" t="n"/>
      <c r="E57" s="26" t="n"/>
      <c r="F57" s="26" t="n"/>
      <c r="G57" s="22">
        <f>IF(A57="","",D57*F57)</f>
        <v/>
      </c>
      <c r="H57" s="22">
        <f>IF(A57="","",F57-E57)</f>
        <v/>
      </c>
      <c r="I57" s="26" t="n"/>
      <c r="J57" s="26" t="n"/>
      <c r="K57" s="26" t="n"/>
      <c r="L57" s="26" t="n"/>
    </row>
    <row r="58" ht="18" customHeight="1" s="17">
      <c r="A58" s="26" t="n"/>
      <c r="B58" s="26" t="n"/>
      <c r="C58" s="26" t="n"/>
      <c r="D58" s="26" t="n"/>
      <c r="E58" s="26" t="n"/>
      <c r="F58" s="26" t="n"/>
      <c r="G58" s="22">
        <f>IF(A58="","",D58*F58)</f>
        <v/>
      </c>
      <c r="H58" s="22">
        <f>IF(A58="","",F58-E58)</f>
        <v/>
      </c>
      <c r="I58" s="26" t="n"/>
      <c r="J58" s="26" t="n"/>
      <c r="K58" s="26" t="n"/>
      <c r="L58" s="26" t="n"/>
    </row>
    <row r="59" ht="18" customHeight="1" s="17">
      <c r="A59" s="26" t="n"/>
      <c r="B59" s="26" t="n"/>
      <c r="C59" s="26" t="n"/>
      <c r="D59" s="26" t="n"/>
      <c r="E59" s="26" t="n"/>
      <c r="F59" s="26" t="n"/>
      <c r="G59" s="22">
        <f>IF(A59="","",D59*F59)</f>
        <v/>
      </c>
      <c r="H59" s="22">
        <f>IF(A59="","",F59-E59)</f>
        <v/>
      </c>
      <c r="I59" s="26" t="n"/>
      <c r="J59" s="26" t="n"/>
      <c r="K59" s="26" t="n"/>
      <c r="L59" s="26" t="n"/>
    </row>
    <row r="60" ht="18" customHeight="1" s="17">
      <c r="A60" s="26" t="n"/>
      <c r="B60" s="26" t="n"/>
      <c r="C60" s="26" t="n"/>
      <c r="D60" s="26" t="n"/>
      <c r="E60" s="26" t="n"/>
      <c r="F60" s="26" t="n"/>
      <c r="G60" s="22">
        <f>IF(A60="","",D60*F60)</f>
        <v/>
      </c>
      <c r="H60" s="22">
        <f>IF(A60="","",F60-E60)</f>
        <v/>
      </c>
      <c r="I60" s="26" t="n"/>
      <c r="J60" s="26" t="n"/>
      <c r="K60" s="26" t="n"/>
      <c r="L60" s="26" t="n"/>
    </row>
    <row r="61" ht="18" customHeight="1" s="17">
      <c r="A61" s="26" t="n"/>
      <c r="B61" s="26" t="n"/>
      <c r="C61" s="26" t="n"/>
      <c r="D61" s="26" t="n"/>
      <c r="E61" s="26" t="n"/>
      <c r="F61" s="26" t="n"/>
      <c r="G61" s="22">
        <f>IF(A61="","",D61*F61)</f>
        <v/>
      </c>
      <c r="H61" s="22">
        <f>IF(A61="","",F61-E61)</f>
        <v/>
      </c>
      <c r="I61" s="26" t="n"/>
      <c r="J61" s="26" t="n"/>
      <c r="K61" s="26" t="n"/>
      <c r="L61" s="26" t="n"/>
    </row>
    <row r="62" ht="18" customHeight="1" s="17">
      <c r="A62" s="26" t="n"/>
      <c r="B62" s="26" t="n"/>
      <c r="C62" s="26" t="n"/>
      <c r="D62" s="26" t="n"/>
      <c r="E62" s="26" t="n"/>
      <c r="F62" s="26" t="n"/>
      <c r="G62" s="22">
        <f>IF(A62="","",D62*F62)</f>
        <v/>
      </c>
      <c r="H62" s="22">
        <f>IF(A62="","",F62-E62)</f>
        <v/>
      </c>
      <c r="I62" s="26" t="n"/>
      <c r="J62" s="26" t="n"/>
      <c r="K62" s="26" t="n"/>
      <c r="L62" s="26" t="n"/>
    </row>
    <row r="63" ht="18" customHeight="1" s="17">
      <c r="A63" s="26" t="n"/>
      <c r="B63" s="26" t="n"/>
      <c r="C63" s="26" t="n"/>
      <c r="D63" s="26" t="n"/>
      <c r="E63" s="26" t="n"/>
      <c r="F63" s="26" t="n"/>
      <c r="G63" s="22">
        <f>IF(A63="","",D63*F63)</f>
        <v/>
      </c>
      <c r="H63" s="22">
        <f>IF(A63="","",F63-E63)</f>
        <v/>
      </c>
      <c r="I63" s="26" t="n"/>
      <c r="J63" s="26" t="n"/>
      <c r="K63" s="26" t="n"/>
      <c r="L63" s="26" t="n"/>
    </row>
    <row r="64" ht="18" customHeight="1" s="17">
      <c r="A64" s="26" t="n"/>
      <c r="B64" s="26" t="n"/>
      <c r="C64" s="26" t="n"/>
      <c r="D64" s="26" t="n"/>
      <c r="E64" s="26" t="n"/>
      <c r="F64" s="26" t="n"/>
      <c r="G64" s="22">
        <f>IF(A64="","",D64*F64)</f>
        <v/>
      </c>
      <c r="H64" s="22">
        <f>IF(A64="","",F64-E64)</f>
        <v/>
      </c>
      <c r="I64" s="26" t="n"/>
      <c r="J64" s="26" t="n"/>
      <c r="K64" s="26" t="n"/>
      <c r="L64" s="26" t="n"/>
    </row>
    <row r="65" ht="18" customHeight="1" s="17">
      <c r="A65" s="26" t="n"/>
      <c r="B65" s="26" t="n"/>
      <c r="C65" s="26" t="n"/>
      <c r="D65" s="26" t="n"/>
      <c r="E65" s="26" t="n"/>
      <c r="F65" s="26" t="n"/>
      <c r="G65" s="22">
        <f>IF(A65="","",D65*F65)</f>
        <v/>
      </c>
      <c r="H65" s="22">
        <f>IF(A65="","",F65-E65)</f>
        <v/>
      </c>
      <c r="I65" s="26" t="n"/>
      <c r="J65" s="26" t="n"/>
      <c r="K65" s="26" t="n"/>
      <c r="L65" s="26" t="n"/>
    </row>
    <row r="66" ht="18" customHeight="1" s="17">
      <c r="A66" s="26" t="n"/>
      <c r="B66" s="26" t="n"/>
      <c r="C66" s="26" t="n"/>
      <c r="D66" s="26" t="n"/>
      <c r="E66" s="26" t="n"/>
      <c r="F66" s="26" t="n"/>
      <c r="G66" s="22">
        <f>IF(A66="","",D66*F66)</f>
        <v/>
      </c>
      <c r="H66" s="22">
        <f>IF(A66="","",F66-E66)</f>
        <v/>
      </c>
      <c r="I66" s="26" t="n"/>
      <c r="J66" s="26" t="n"/>
      <c r="K66" s="26" t="n"/>
      <c r="L66" s="26" t="n"/>
    </row>
    <row r="67" ht="18" customHeight="1" s="17">
      <c r="A67" s="26" t="n"/>
      <c r="B67" s="26" t="n"/>
      <c r="C67" s="26" t="n"/>
      <c r="D67" s="26" t="n"/>
      <c r="E67" s="26" t="n"/>
      <c r="F67" s="26" t="n"/>
      <c r="G67" s="22">
        <f>IF(A67="","",D67*F67)</f>
        <v/>
      </c>
      <c r="H67" s="22">
        <f>IF(A67="","",F67-E67)</f>
        <v/>
      </c>
      <c r="I67" s="26" t="n"/>
      <c r="J67" s="26" t="n"/>
      <c r="K67" s="26" t="n"/>
      <c r="L67" s="26" t="n"/>
    </row>
    <row r="68" ht="18" customHeight="1" s="17">
      <c r="A68" s="26" t="n"/>
      <c r="B68" s="26" t="n"/>
      <c r="C68" s="26" t="n"/>
      <c r="D68" s="26" t="n"/>
      <c r="E68" s="26" t="n"/>
      <c r="F68" s="26" t="n"/>
      <c r="G68" s="22">
        <f>IF(A68="","",D68*F68)</f>
        <v/>
      </c>
      <c r="H68" s="22">
        <f>IF(A68="","",F68-E68)</f>
        <v/>
      </c>
      <c r="I68" s="26" t="n"/>
      <c r="J68" s="26" t="n"/>
      <c r="K68" s="26" t="n"/>
      <c r="L68" s="26" t="n"/>
    </row>
    <row r="69" ht="18" customHeight="1" s="17">
      <c r="A69" s="26" t="n"/>
      <c r="B69" s="26" t="n"/>
      <c r="C69" s="26" t="n"/>
      <c r="D69" s="26" t="n"/>
      <c r="E69" s="26" t="n"/>
      <c r="F69" s="26" t="n"/>
      <c r="G69" s="22">
        <f>IF(A69="","",D69*F69)</f>
        <v/>
      </c>
      <c r="H69" s="22">
        <f>IF(A69="","",F69-E69)</f>
        <v/>
      </c>
      <c r="I69" s="26" t="n"/>
      <c r="J69" s="26" t="n"/>
      <c r="K69" s="26" t="n"/>
      <c r="L69" s="26" t="n"/>
    </row>
    <row r="70" ht="18" customHeight="1" s="17">
      <c r="A70" s="26" t="n"/>
      <c r="B70" s="26" t="n"/>
      <c r="C70" s="26" t="n"/>
      <c r="D70" s="26" t="n"/>
      <c r="E70" s="26" t="n"/>
      <c r="F70" s="26" t="n"/>
      <c r="G70" s="22">
        <f>IF(A70="","",D70*F70)</f>
        <v/>
      </c>
      <c r="H70" s="22">
        <f>IF(A70="","",F70-E70)</f>
        <v/>
      </c>
      <c r="I70" s="26" t="n"/>
      <c r="J70" s="26" t="n"/>
      <c r="K70" s="26" t="n"/>
      <c r="L70" s="26" t="n"/>
    </row>
    <row r="71" ht="18" customHeight="1" s="17">
      <c r="A71" s="26" t="n"/>
      <c r="B71" s="26" t="n"/>
      <c r="C71" s="26" t="n"/>
      <c r="D71" s="26" t="n"/>
      <c r="E71" s="26" t="n"/>
      <c r="F71" s="26" t="n"/>
      <c r="G71" s="22">
        <f>IF(A71="","",D71*F71)</f>
        <v/>
      </c>
      <c r="H71" s="22">
        <f>IF(A71="","",F71-E71)</f>
        <v/>
      </c>
      <c r="I71" s="26" t="n"/>
      <c r="J71" s="26" t="n"/>
      <c r="K71" s="26" t="n"/>
      <c r="L71" s="26" t="n"/>
    </row>
    <row r="72" ht="18" customHeight="1" s="17">
      <c r="A72" s="26" t="n"/>
      <c r="B72" s="26" t="n"/>
      <c r="C72" s="26" t="n"/>
      <c r="D72" s="26" t="n"/>
      <c r="E72" s="26" t="n"/>
      <c r="F72" s="26" t="n"/>
      <c r="G72" s="22">
        <f>IF(A72="","",D72*F72)</f>
        <v/>
      </c>
      <c r="H72" s="22">
        <f>IF(A72="","",F72-E72)</f>
        <v/>
      </c>
      <c r="I72" s="26" t="n"/>
      <c r="J72" s="26" t="n"/>
      <c r="K72" s="26" t="n"/>
      <c r="L72" s="26" t="n"/>
    </row>
    <row r="73" ht="18" customHeight="1" s="17">
      <c r="A73" s="26" t="n"/>
      <c r="B73" s="26" t="n"/>
      <c r="C73" s="26" t="n"/>
      <c r="D73" s="26" t="n"/>
      <c r="E73" s="26" t="n"/>
      <c r="F73" s="26" t="n"/>
      <c r="G73" s="22">
        <f>IF(A73="","",D73*F73)</f>
        <v/>
      </c>
      <c r="H73" s="22">
        <f>IF(A73="","",F73-E73)</f>
        <v/>
      </c>
      <c r="I73" s="26" t="n"/>
      <c r="J73" s="26" t="n"/>
      <c r="K73" s="26" t="n"/>
      <c r="L73" s="26" t="n"/>
    </row>
    <row r="74" ht="18" customHeight="1" s="17">
      <c r="A74" s="26" t="n"/>
      <c r="B74" s="26" t="n"/>
      <c r="C74" s="26" t="n"/>
      <c r="D74" s="26" t="n"/>
      <c r="E74" s="26" t="n"/>
      <c r="F74" s="26" t="n"/>
      <c r="G74" s="22">
        <f>IF(A74="","",D74*F74)</f>
        <v/>
      </c>
      <c r="H74" s="22">
        <f>IF(A74="","",F74-E74)</f>
        <v/>
      </c>
      <c r="I74" s="26" t="n"/>
      <c r="J74" s="26" t="n"/>
      <c r="K74" s="26" t="n"/>
      <c r="L74" s="26" t="n"/>
    </row>
    <row r="75" ht="18" customHeight="1" s="17">
      <c r="A75" s="26" t="n"/>
      <c r="B75" s="26" t="n"/>
      <c r="C75" s="26" t="n"/>
      <c r="D75" s="26" t="n"/>
      <c r="E75" s="26" t="n"/>
      <c r="F75" s="26" t="n"/>
      <c r="G75" s="22">
        <f>IF(A75="","",D75*F75)</f>
        <v/>
      </c>
      <c r="H75" s="22">
        <f>IF(A75="","",F75-E75)</f>
        <v/>
      </c>
      <c r="I75" s="26" t="n"/>
      <c r="J75" s="26" t="n"/>
      <c r="K75" s="26" t="n"/>
      <c r="L75" s="26" t="n"/>
    </row>
    <row r="76" ht="18" customHeight="1" s="17">
      <c r="A76" s="26" t="n"/>
      <c r="B76" s="26" t="n"/>
      <c r="C76" s="26" t="n"/>
      <c r="D76" s="26" t="n"/>
      <c r="E76" s="26" t="n"/>
      <c r="F76" s="26" t="n"/>
      <c r="G76" s="22">
        <f>IF(A76="","",D76*F76)</f>
        <v/>
      </c>
      <c r="H76" s="22">
        <f>IF(A76="","",F76-E76)</f>
        <v/>
      </c>
      <c r="I76" s="26" t="n"/>
      <c r="J76" s="26" t="n"/>
      <c r="K76" s="26" t="n"/>
      <c r="L76" s="26" t="n"/>
    </row>
    <row r="77" ht="18" customHeight="1" s="17">
      <c r="A77" s="26" t="n"/>
      <c r="B77" s="26" t="n"/>
      <c r="C77" s="26" t="n"/>
      <c r="D77" s="26" t="n"/>
      <c r="E77" s="26" t="n"/>
      <c r="F77" s="26" t="n"/>
      <c r="G77" s="22">
        <f>IF(A77="","",D77*F77)</f>
        <v/>
      </c>
      <c r="H77" s="22">
        <f>IF(A77="","",F77-E77)</f>
        <v/>
      </c>
      <c r="I77" s="26" t="n"/>
      <c r="J77" s="26" t="n"/>
      <c r="K77" s="26" t="n"/>
      <c r="L77" s="26" t="n"/>
    </row>
    <row r="78" ht="18" customHeight="1" s="17">
      <c r="A78" s="26" t="n"/>
      <c r="B78" s="26" t="n"/>
      <c r="C78" s="26" t="n"/>
      <c r="D78" s="26" t="n"/>
      <c r="E78" s="26" t="n"/>
      <c r="F78" s="26" t="n"/>
      <c r="G78" s="22">
        <f>IF(A78="","",D78*F78)</f>
        <v/>
      </c>
      <c r="H78" s="22">
        <f>IF(A78="","",F78-E78)</f>
        <v/>
      </c>
      <c r="I78" s="26" t="n"/>
      <c r="J78" s="26" t="n"/>
      <c r="K78" s="26" t="n"/>
      <c r="L78" s="26" t="n"/>
    </row>
    <row r="79" ht="18" customHeight="1" s="17">
      <c r="A79" s="26" t="n"/>
      <c r="B79" s="26" t="n"/>
      <c r="C79" s="26" t="n"/>
      <c r="D79" s="26" t="n"/>
      <c r="E79" s="26" t="n"/>
      <c r="F79" s="26" t="n"/>
      <c r="G79" s="22">
        <f>IF(A79="","",D79*F79)</f>
        <v/>
      </c>
      <c r="H79" s="22">
        <f>IF(A79="","",F79-E79)</f>
        <v/>
      </c>
      <c r="I79" s="26" t="n"/>
      <c r="J79" s="26" t="n"/>
      <c r="K79" s="26" t="n"/>
      <c r="L79" s="26" t="n"/>
    </row>
  </sheetData>
  <mergeCells count="2">
    <mergeCell ref="A2:L2"/>
    <mergeCell ref="A1:L1"/>
  </mergeCells>
  <dataValidations count="1">
    <dataValidation sqref="D5:F79 L5:L79" showDropDown="0" showInputMessage="0" showErrorMessage="0" allowBlank="1" type="list" errorStyle="stop" operator="between">
      <formula1>"1,2,3,4,5"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193669"/>
    <outlinePr summaryBelow="1" summaryRight="1"/>
    <pageSetUpPr fitToPage="0"/>
  </sheetPr>
  <dimension ref="A1:L89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83203125" defaultRowHeight="15" customHeight="1" zeroHeight="0" outlineLevelRow="0"/>
  <cols>
    <col width="12" customWidth="1" style="16" min="1" max="2"/>
    <col width="16" customWidth="1" style="16" min="3" max="3"/>
    <col width="22" customWidth="1" style="16" min="4" max="4"/>
    <col width="26" customWidth="1" style="16" min="5" max="5"/>
    <col width="24" customWidth="1" style="16" min="6" max="7"/>
    <col width="12" customWidth="1" style="16" min="8" max="9"/>
    <col width="14" customWidth="1" style="16" min="10" max="11"/>
    <col width="20" customWidth="1" style="16" min="12" max="12"/>
  </cols>
  <sheetData>
    <row r="1" ht="24" customHeight="1" s="17">
      <c r="A1" s="18" t="inlineStr">
        <is>
          <t>Engagements - log only meaningful interventions</t>
        </is>
      </c>
    </row>
    <row r="2" ht="18.75" customHeight="1" s="17">
      <c r="A2" s="25" t="inlineStr">
        <is>
          <t>This is not a contact database. Log only engagement that could plausibly improve narrative traction, stakeholder movement, or outcome progress.</t>
        </is>
      </c>
    </row>
    <row r="4" ht="31.5" customHeight="1" s="17">
      <c r="A4" s="21" t="inlineStr">
        <is>
          <t>File ID</t>
        </is>
      </c>
      <c r="B4" s="21" t="inlineStr">
        <is>
          <t>Date</t>
        </is>
      </c>
      <c r="C4" s="21" t="inlineStr">
        <is>
          <t>Engagement type</t>
        </is>
      </c>
      <c r="D4" s="21" t="inlineStr">
        <is>
          <t>Audience / target</t>
        </is>
      </c>
      <c r="E4" s="21" t="inlineStr">
        <is>
          <t>Objective of engagement</t>
        </is>
      </c>
      <c r="F4" s="21" t="inlineStr">
        <is>
          <t>Asset / evidence used</t>
        </is>
      </c>
      <c r="G4" s="21" t="inlineStr">
        <is>
          <t>Observed immediate effect</t>
        </is>
      </c>
      <c r="H4" s="21" t="inlineStr">
        <is>
          <t>Timeliness (1-5)</t>
        </is>
      </c>
      <c r="I4" s="21" t="inlineStr">
        <is>
          <t>Relevance (1-5)</t>
        </is>
      </c>
      <c r="J4" s="21" t="inlineStr">
        <is>
          <t>Engagement quality score</t>
        </is>
      </c>
      <c r="K4" s="21" t="inlineStr">
        <is>
          <t>Owner</t>
        </is>
      </c>
      <c r="L4" s="21" t="inlineStr">
        <is>
          <t>Notes</t>
        </is>
      </c>
    </row>
    <row r="5" ht="21.75" customHeight="1" s="17">
      <c r="A5" s="26" t="inlineStr">
        <is>
          <t>F-001</t>
        </is>
      </c>
      <c r="B5" s="26" t="inlineStr">
        <is>
          <t>2026-03-04</t>
        </is>
      </c>
      <c r="C5" s="26" t="inlineStr">
        <is>
          <t>Technical briefing</t>
        </is>
      </c>
      <c r="D5" s="26" t="inlineStr">
        <is>
          <t>EU Parliament rapporteur</t>
        </is>
      </c>
      <c r="E5" s="26" t="inlineStr">
        <is>
          <t>Protect compromise drafting</t>
        </is>
      </c>
      <c r="F5" s="26" t="inlineStr">
        <is>
          <t>Legal drafting note + implementation examples</t>
        </is>
      </c>
      <c r="G5" s="26" t="inlineStr">
        <is>
          <t>Requested redline text for trilogue prep</t>
        </is>
      </c>
      <c r="H5" s="26" t="n">
        <v>5</v>
      </c>
      <c r="I5" s="26" t="n">
        <v>5</v>
      </c>
      <c r="J5" s="22">
        <f>IF(A5="","",ROUND(AVERAGE(H5:I5),2))</f>
        <v/>
      </c>
      <c r="K5" s="26" t="inlineStr">
        <is>
          <t>A. Smith</t>
        </is>
      </c>
      <c r="L5" s="26" t="n"/>
    </row>
    <row r="6" ht="21.75" customHeight="1" s="17">
      <c r="A6" s="26" t="inlineStr">
        <is>
          <t>F-001</t>
        </is>
      </c>
      <c r="B6" s="26" t="inlineStr">
        <is>
          <t>2026-03-11</t>
        </is>
      </c>
      <c r="C6" s="26" t="inlineStr">
        <is>
          <t>Coalition roundtable</t>
        </is>
      </c>
      <c r="D6" s="26" t="inlineStr">
        <is>
          <t>NGO recycling coalition</t>
        </is>
      </c>
      <c r="E6" s="26" t="inlineStr">
        <is>
          <t>Stabilise credibility narrative</t>
        </is>
      </c>
      <c r="F6" s="26" t="inlineStr">
        <is>
          <t>Lifecycle evidence pack</t>
        </is>
      </c>
      <c r="G6" s="26" t="inlineStr">
        <is>
          <t>Coalition accepted integrity safeguards language</t>
        </is>
      </c>
      <c r="H6" s="26" t="n">
        <v>4</v>
      </c>
      <c r="I6" s="26" t="n">
        <v>4</v>
      </c>
      <c r="J6" s="22">
        <f>IF(A6="","",ROUND(AVERAGE(H6:I6),2))</f>
        <v/>
      </c>
      <c r="K6" s="26" t="inlineStr">
        <is>
          <t>A. Smith</t>
        </is>
      </c>
      <c r="L6" s="26" t="n"/>
    </row>
    <row r="7" ht="21.75" customHeight="1" s="17">
      <c r="A7" s="26" t="inlineStr">
        <is>
          <t>F-002</t>
        </is>
      </c>
      <c r="B7" s="26" t="inlineStr">
        <is>
          <t>2026-03-05</t>
        </is>
      </c>
      <c r="C7" s="26" t="inlineStr">
        <is>
          <t>Committee prep meeting</t>
        </is>
      </c>
      <c r="D7" s="26" t="inlineStr">
        <is>
          <t>Regional finance committee chair</t>
        </is>
      </c>
      <c r="E7" s="26" t="inlineStr">
        <is>
          <t>Strengthen capital allocation case</t>
        </is>
      </c>
      <c r="F7" s="26" t="inlineStr">
        <is>
          <t>Utilisation and waiting-list data</t>
        </is>
      </c>
      <c r="G7" s="26" t="inlineStr">
        <is>
          <t>Chair asked for two additional local case studies</t>
        </is>
      </c>
      <c r="H7" s="26" t="n">
        <v>5</v>
      </c>
      <c r="I7" s="26" t="n">
        <v>4</v>
      </c>
      <c r="J7" s="22">
        <f>IF(A7="","",ROUND(AVERAGE(H7:I7),2))</f>
        <v/>
      </c>
      <c r="K7" s="26" t="inlineStr">
        <is>
          <t>R. Khan</t>
        </is>
      </c>
      <c r="L7" s="26" t="n"/>
    </row>
    <row r="8" ht="21.75" customHeight="1" s="17">
      <c r="A8" s="26" t="inlineStr">
        <is>
          <t>F-002</t>
        </is>
      </c>
      <c r="B8" s="26" t="inlineStr">
        <is>
          <t>2026-03-13</t>
        </is>
      </c>
      <c r="C8" s="26" t="inlineStr">
        <is>
          <t>Clinician media prep</t>
        </is>
      </c>
      <c r="D8" s="26" t="inlineStr">
        <is>
          <t>Clinician coalition</t>
        </is>
      </c>
      <c r="E8" s="26" t="inlineStr">
        <is>
          <t>Keep external narrative disciplined</t>
        </is>
      </c>
      <c r="F8" s="26" t="inlineStr">
        <is>
          <t>Patient outcomes briefing pack</t>
        </is>
      </c>
      <c r="G8" s="26" t="inlineStr">
        <is>
          <t>Coalition adopted common top lines for interviews</t>
        </is>
      </c>
      <c r="H8" s="26" t="n">
        <v>4</v>
      </c>
      <c r="I8" s="26" t="n">
        <v>4</v>
      </c>
      <c r="J8" s="22">
        <f>IF(A8="","",ROUND(AVERAGE(H8:I8),2))</f>
        <v/>
      </c>
      <c r="K8" s="26" t="inlineStr">
        <is>
          <t>R. Khan</t>
        </is>
      </c>
      <c r="L8" s="26" t="n"/>
    </row>
    <row r="9" ht="21.75" customHeight="1" s="17">
      <c r="A9" s="26" t="inlineStr">
        <is>
          <t>F-003</t>
        </is>
      </c>
      <c r="B9" s="26" t="inlineStr">
        <is>
          <t>2026-03-06</t>
        </is>
      </c>
      <c r="C9" s="26" t="inlineStr">
        <is>
          <t>Treasury bilateral</t>
        </is>
      </c>
      <c r="D9" s="26" t="inlineStr">
        <is>
          <t>Treasury tax directorate</t>
        </is>
      </c>
      <c r="E9" s="26" t="inlineStr">
        <is>
          <t>Reduce resistance to phased implementation</t>
        </is>
      </c>
      <c r="F9" s="26" t="inlineStr">
        <is>
          <t>Operational readiness memo</t>
        </is>
      </c>
      <c r="G9" s="26" t="inlineStr">
        <is>
          <t>Officials accepted need to test transition options</t>
        </is>
      </c>
      <c r="H9" s="26" t="n">
        <v>3</v>
      </c>
      <c r="I9" s="26" t="n">
        <v>4</v>
      </c>
      <c r="J9" s="22">
        <f>IF(A9="","",ROUND(AVERAGE(H9:I9),2))</f>
        <v/>
      </c>
      <c r="K9" s="26" t="inlineStr">
        <is>
          <t>L. Chen</t>
        </is>
      </c>
      <c r="L9" s="26" t="n"/>
    </row>
    <row r="10" ht="21.75" customHeight="1" s="17">
      <c r="A10" s="26" t="inlineStr">
        <is>
          <t>F-003</t>
        </is>
      </c>
      <c r="B10" s="26" t="inlineStr">
        <is>
          <t>2026-03-14</t>
        </is>
      </c>
      <c r="C10" s="26" t="inlineStr">
        <is>
          <t>Coalition alignment call</t>
        </is>
      </c>
      <c r="D10" s="26" t="inlineStr">
        <is>
          <t>SME coalition leads</t>
        </is>
      </c>
      <c r="E10" s="26" t="inlineStr">
        <is>
          <t>Hold common message and fallback asks</t>
        </is>
      </c>
      <c r="F10" s="26" t="inlineStr">
        <is>
          <t>Draft guidance proposal</t>
        </is>
      </c>
      <c r="G10" s="26" t="inlineStr">
        <is>
          <t>Members stayed aligned but requested firmer timelines</t>
        </is>
      </c>
      <c r="H10" s="26" t="n">
        <v>3</v>
      </c>
      <c r="I10" s="26" t="n">
        <v>3</v>
      </c>
      <c r="J10" s="22">
        <f>IF(A10="","",ROUND(AVERAGE(H10:I10),2))</f>
        <v/>
      </c>
      <c r="K10" s="26" t="inlineStr">
        <is>
          <t>L. Chen</t>
        </is>
      </c>
      <c r="L10" s="26" t="n"/>
    </row>
    <row r="11" ht="21.75" customHeight="1" s="17">
      <c r="A11" s="26" t="inlineStr">
        <is>
          <t>F-004</t>
        </is>
      </c>
      <c r="B11" s="26" t="inlineStr">
        <is>
          <t>2026-03-07</t>
        </is>
      </c>
      <c r="C11" s="26" t="inlineStr">
        <is>
          <t>Community briefing</t>
        </is>
      </c>
      <c r="D11" s="26" t="inlineStr">
        <is>
          <t>Residents association</t>
        </is>
      </c>
      <c r="E11" s="26" t="inlineStr">
        <is>
          <t>Lower objections before hearings</t>
        </is>
      </c>
      <c r="F11" s="26" t="inlineStr">
        <is>
          <t>Noise and traffic mitigation pack</t>
        </is>
      </c>
      <c r="G11" s="26" t="inlineStr">
        <is>
          <t>Questions became more technical and less adversarial</t>
        </is>
      </c>
      <c r="H11" s="26" t="n">
        <v>4</v>
      </c>
      <c r="I11" s="26" t="n">
        <v>3</v>
      </c>
      <c r="J11" s="22">
        <f>IF(A11="","",ROUND(AVERAGE(H11:I11),2))</f>
        <v/>
      </c>
      <c r="K11" s="26" t="inlineStr">
        <is>
          <t>M. Rossi</t>
        </is>
      </c>
      <c r="L11" s="26" t="n"/>
    </row>
    <row r="12" ht="21.75" customHeight="1" s="17">
      <c r="A12" s="26" t="inlineStr">
        <is>
          <t>F-004</t>
        </is>
      </c>
      <c r="B12" s="26" t="inlineStr">
        <is>
          <t>2026-03-12</t>
        </is>
      </c>
      <c r="C12" s="26" t="inlineStr">
        <is>
          <t>Business roundtable</t>
        </is>
      </c>
      <c r="D12" s="26" t="inlineStr">
        <is>
          <t>Local chamber of commerce</t>
        </is>
      </c>
      <c r="E12" s="26" t="inlineStr">
        <is>
          <t>Mobilise supportive third-party voices</t>
        </is>
      </c>
      <c r="F12" s="26" t="inlineStr">
        <is>
          <t>Jobs and tax contribution note</t>
        </is>
      </c>
      <c r="G12" s="26" t="inlineStr">
        <is>
          <t>Chamber offered two public advocates for hearing</t>
        </is>
      </c>
      <c r="H12" s="26" t="n">
        <v>4</v>
      </c>
      <c r="I12" s="26" t="n">
        <v>4</v>
      </c>
      <c r="J12" s="22">
        <f>IF(A12="","",ROUND(AVERAGE(H12:I12),2))</f>
        <v/>
      </c>
      <c r="K12" s="26" t="inlineStr">
        <is>
          <t>M. Rossi</t>
        </is>
      </c>
      <c r="L12" s="26" t="n"/>
    </row>
    <row r="13" ht="21.75" customHeight="1" s="17">
      <c r="A13" s="26" t="inlineStr">
        <is>
          <t>F-005</t>
        </is>
      </c>
      <c r="B13" s="26" t="inlineStr">
        <is>
          <t>2026-03-08</t>
        </is>
      </c>
      <c r="C13" s="26" t="inlineStr">
        <is>
          <t>Official workshop</t>
        </is>
      </c>
      <c r="D13" s="26" t="inlineStr">
        <is>
          <t>Skills ministry officials</t>
        </is>
      </c>
      <c r="E13" s="26" t="inlineStr">
        <is>
          <t>Advance drafting on levy flexibility</t>
        </is>
      </c>
      <c r="F13" s="26" t="inlineStr">
        <is>
          <t>Alternative drafting options</t>
        </is>
      </c>
      <c r="G13" s="26" t="inlineStr">
        <is>
          <t>Officials requested revised wording and safeguard examples</t>
        </is>
      </c>
      <c r="H13" s="26" t="n">
        <v>5</v>
      </c>
      <c r="I13" s="26" t="n">
        <v>4</v>
      </c>
      <c r="J13" s="22">
        <f>IF(A13="","",ROUND(AVERAGE(H13:I13),2))</f>
        <v/>
      </c>
      <c r="K13" s="26" t="inlineStr">
        <is>
          <t>J. Walker</t>
        </is>
      </c>
      <c r="L13" s="26" t="n"/>
    </row>
    <row r="14" ht="21.75" customHeight="1" s="17">
      <c r="A14" s="26" t="inlineStr">
        <is>
          <t>F-005</t>
        </is>
      </c>
      <c r="B14" s="26" t="inlineStr">
        <is>
          <t>2026-03-15</t>
        </is>
      </c>
      <c r="C14" s="26" t="inlineStr">
        <is>
          <t>Provider consultation</t>
        </is>
      </c>
      <c r="D14" s="26" t="inlineStr">
        <is>
          <t>Training provider federation</t>
        </is>
      </c>
      <c r="E14" s="26" t="inlineStr">
        <is>
          <t>Reduce concern over quality dilution</t>
        </is>
      </c>
      <c r="F14" s="26" t="inlineStr">
        <is>
          <t>Safeguards slide deck</t>
        </is>
      </c>
      <c r="G14" s="26" t="inlineStr">
        <is>
          <t>Providers agreed to review compromise language</t>
        </is>
      </c>
      <c r="H14" s="26" t="n">
        <v>4</v>
      </c>
      <c r="I14" s="26" t="n">
        <v>4</v>
      </c>
      <c r="J14" s="22">
        <f>IF(A14="","",ROUND(AVERAGE(H14:I14),2))</f>
        <v/>
      </c>
      <c r="K14" s="26" t="inlineStr">
        <is>
          <t>J. Walker</t>
        </is>
      </c>
      <c r="L14" s="26" t="n"/>
    </row>
    <row r="15" ht="21.75" customHeight="1" s="17">
      <c r="A15" s="26" t="inlineStr">
        <is>
          <t>F-006</t>
        </is>
      </c>
      <c r="B15" s="26" t="inlineStr">
        <is>
          <t>2026-03-09</t>
        </is>
      </c>
      <c r="C15" s="26" t="inlineStr">
        <is>
          <t>Regulatory technical session</t>
        </is>
      </c>
      <c r="D15" s="26" t="inlineStr">
        <is>
          <t>Supervisory policy team</t>
        </is>
      </c>
      <c r="E15" s="26" t="inlineStr">
        <is>
          <t>Make transition relief credible</t>
        </is>
      </c>
      <c r="F15" s="26" t="inlineStr">
        <is>
          <t>Scenario analysis + peer examples</t>
        </is>
      </c>
      <c r="G15" s="26" t="inlineStr">
        <is>
          <t>Supervisors asked for narrower calibration options</t>
        </is>
      </c>
      <c r="H15" s="26" t="n">
        <v>4</v>
      </c>
      <c r="I15" s="26" t="n">
        <v>4</v>
      </c>
      <c r="J15" s="22">
        <f>IF(A15="","",ROUND(AVERAGE(H15:I15),2))</f>
        <v/>
      </c>
      <c r="K15" s="26" t="inlineStr">
        <is>
          <t>S. Dubois</t>
        </is>
      </c>
      <c r="L15" s="26" t="n"/>
    </row>
    <row r="16" ht="21.75" customHeight="1" s="17">
      <c r="A16" s="26" t="inlineStr">
        <is>
          <t>F-006</t>
        </is>
      </c>
      <c r="B16" s="26" t="inlineStr">
        <is>
          <t>2026-03-16</t>
        </is>
      </c>
      <c r="C16" s="26" t="inlineStr">
        <is>
          <t>Association working group</t>
        </is>
      </c>
      <c r="D16" s="26" t="inlineStr">
        <is>
          <t>Banking association</t>
        </is>
      </c>
      <c r="E16" s="26" t="inlineStr">
        <is>
          <t>Align industry ask</t>
        </is>
      </c>
      <c r="F16" s="26" t="inlineStr">
        <is>
          <t>Technical annex draft</t>
        </is>
      </c>
      <c r="G16" s="26" t="inlineStr">
        <is>
          <t>Association agreed to circulate joint annex</t>
        </is>
      </c>
      <c r="H16" s="26" t="n">
        <v>4</v>
      </c>
      <c r="I16" s="26" t="n">
        <v>5</v>
      </c>
      <c r="J16" s="22">
        <f>IF(A16="","",ROUND(AVERAGE(H16:I16),2))</f>
        <v/>
      </c>
      <c r="K16" s="26" t="inlineStr">
        <is>
          <t>S. Dubois</t>
        </is>
      </c>
      <c r="L16" s="26" t="n"/>
    </row>
    <row r="17" ht="21.75" customHeight="1" s="17">
      <c r="A17" s="26" t="n"/>
      <c r="B17" s="26" t="n"/>
      <c r="C17" s="26" t="n"/>
      <c r="D17" s="26" t="n"/>
      <c r="E17" s="26" t="n"/>
      <c r="F17" s="26" t="n"/>
      <c r="G17" s="26" t="n"/>
      <c r="H17" s="26" t="n"/>
      <c r="I17" s="26" t="n"/>
      <c r="J17" s="22">
        <f>IF(A17="","",ROUND(AVERAGE(H17:I17),2))</f>
        <v/>
      </c>
      <c r="K17" s="26" t="n"/>
      <c r="L17" s="26" t="n"/>
    </row>
    <row r="18" ht="21.75" customHeight="1" s="17">
      <c r="A18" s="26" t="n"/>
      <c r="B18" s="26" t="n"/>
      <c r="C18" s="26" t="n"/>
      <c r="D18" s="26" t="n"/>
      <c r="E18" s="26" t="n"/>
      <c r="F18" s="26" t="n"/>
      <c r="G18" s="26" t="n"/>
      <c r="H18" s="26" t="n"/>
      <c r="I18" s="26" t="n"/>
      <c r="J18" s="22">
        <f>IF(A18="","",ROUND(AVERAGE(H18:I18),2))</f>
        <v/>
      </c>
      <c r="K18" s="26" t="n"/>
      <c r="L18" s="26" t="n"/>
    </row>
    <row r="19" ht="21.75" customHeight="1" s="17">
      <c r="A19" s="26" t="n"/>
      <c r="B19" s="26" t="n"/>
      <c r="C19" s="26" t="n"/>
      <c r="D19" s="26" t="n"/>
      <c r="E19" s="26" t="n"/>
      <c r="F19" s="26" t="n"/>
      <c r="G19" s="26" t="n"/>
      <c r="H19" s="26" t="n"/>
      <c r="I19" s="26" t="n"/>
      <c r="J19" s="22">
        <f>IF(A19="","",ROUND(AVERAGE(H19:I19),2))</f>
        <v/>
      </c>
      <c r="K19" s="26" t="n"/>
      <c r="L19" s="26" t="n"/>
    </row>
    <row r="20" ht="21.75" customHeight="1" s="17">
      <c r="A20" s="26" t="n"/>
      <c r="B20" s="26" t="n"/>
      <c r="C20" s="26" t="n"/>
      <c r="D20" s="26" t="n"/>
      <c r="E20" s="26" t="n"/>
      <c r="F20" s="26" t="n"/>
      <c r="G20" s="26" t="n"/>
      <c r="H20" s="26" t="n"/>
      <c r="I20" s="26" t="n"/>
      <c r="J20" s="22">
        <f>IF(A20="","",ROUND(AVERAGE(H20:I20),2))</f>
        <v/>
      </c>
      <c r="K20" s="26" t="n"/>
      <c r="L20" s="26" t="n"/>
    </row>
    <row r="21" ht="21.75" customHeight="1" s="17">
      <c r="A21" s="26" t="n"/>
      <c r="B21" s="26" t="n"/>
      <c r="C21" s="26" t="n"/>
      <c r="D21" s="26" t="n"/>
      <c r="E21" s="26" t="n"/>
      <c r="F21" s="26" t="n"/>
      <c r="G21" s="26" t="n"/>
      <c r="H21" s="26" t="n"/>
      <c r="I21" s="26" t="n"/>
      <c r="J21" s="22">
        <f>IF(A21="","",ROUND(AVERAGE(H21:I21),2))</f>
        <v/>
      </c>
      <c r="K21" s="26" t="n"/>
      <c r="L21" s="26" t="n"/>
    </row>
    <row r="22" ht="21.75" customHeight="1" s="17">
      <c r="A22" s="26" t="n"/>
      <c r="B22" s="26" t="n"/>
      <c r="C22" s="26" t="n"/>
      <c r="D22" s="26" t="n"/>
      <c r="E22" s="26" t="n"/>
      <c r="F22" s="26" t="n"/>
      <c r="G22" s="26" t="n"/>
      <c r="H22" s="26" t="n"/>
      <c r="I22" s="26" t="n"/>
      <c r="J22" s="22">
        <f>IF(A22="","",ROUND(AVERAGE(H22:I22),2))</f>
        <v/>
      </c>
      <c r="K22" s="26" t="n"/>
      <c r="L22" s="26" t="n"/>
    </row>
    <row r="23" ht="21.75" customHeight="1" s="17">
      <c r="A23" s="26" t="n"/>
      <c r="B23" s="26" t="n"/>
      <c r="C23" s="26" t="n"/>
      <c r="D23" s="26" t="n"/>
      <c r="E23" s="26" t="n"/>
      <c r="F23" s="26" t="n"/>
      <c r="G23" s="26" t="n"/>
      <c r="H23" s="26" t="n"/>
      <c r="I23" s="26" t="n"/>
      <c r="J23" s="22">
        <f>IF(A23="","",ROUND(AVERAGE(H23:I23),2))</f>
        <v/>
      </c>
      <c r="K23" s="26" t="n"/>
      <c r="L23" s="26" t="n"/>
    </row>
    <row r="24" ht="21.75" customHeight="1" s="17">
      <c r="A24" s="26" t="n"/>
      <c r="B24" s="26" t="n"/>
      <c r="C24" s="26" t="n"/>
      <c r="D24" s="26" t="n"/>
      <c r="E24" s="26" t="n"/>
      <c r="F24" s="26" t="n"/>
      <c r="G24" s="26" t="n"/>
      <c r="H24" s="26" t="n"/>
      <c r="I24" s="26" t="n"/>
      <c r="J24" s="22">
        <f>IF(A24="","",ROUND(AVERAGE(H24:I24),2))</f>
        <v/>
      </c>
      <c r="K24" s="26" t="n"/>
      <c r="L24" s="26" t="n"/>
    </row>
    <row r="25" ht="21.75" customHeight="1" s="17">
      <c r="A25" s="26" t="n"/>
      <c r="B25" s="26" t="n"/>
      <c r="C25" s="26" t="n"/>
      <c r="D25" s="26" t="n"/>
      <c r="E25" s="26" t="n"/>
      <c r="F25" s="26" t="n"/>
      <c r="G25" s="26" t="n"/>
      <c r="H25" s="26" t="n"/>
      <c r="I25" s="26" t="n"/>
      <c r="J25" s="22">
        <f>IF(A25="","",ROUND(AVERAGE(H25:I25),2))</f>
        <v/>
      </c>
      <c r="K25" s="26" t="n"/>
      <c r="L25" s="26" t="n"/>
    </row>
    <row r="26" ht="21.75" customHeight="1" s="17">
      <c r="A26" s="26" t="n"/>
      <c r="B26" s="26" t="n"/>
      <c r="C26" s="26" t="n"/>
      <c r="D26" s="26" t="n"/>
      <c r="E26" s="26" t="n"/>
      <c r="F26" s="26" t="n"/>
      <c r="G26" s="26" t="n"/>
      <c r="H26" s="26" t="n"/>
      <c r="I26" s="26" t="n"/>
      <c r="J26" s="22">
        <f>IF(A26="","",ROUND(AVERAGE(H26:I26),2))</f>
        <v/>
      </c>
      <c r="K26" s="26" t="n"/>
      <c r="L26" s="26" t="n"/>
    </row>
    <row r="27" ht="21.75" customHeight="1" s="17">
      <c r="A27" s="26" t="n"/>
      <c r="B27" s="26" t="n"/>
      <c r="C27" s="26" t="n"/>
      <c r="D27" s="26" t="n"/>
      <c r="E27" s="26" t="n"/>
      <c r="F27" s="26" t="n"/>
      <c r="G27" s="26" t="n"/>
      <c r="H27" s="26" t="n"/>
      <c r="I27" s="26" t="n"/>
      <c r="J27" s="22">
        <f>IF(A27="","",ROUND(AVERAGE(H27:I27),2))</f>
        <v/>
      </c>
      <c r="K27" s="26" t="n"/>
      <c r="L27" s="26" t="n"/>
    </row>
    <row r="28" ht="21.75" customHeight="1" s="17">
      <c r="A28" s="26" t="n"/>
      <c r="B28" s="26" t="n"/>
      <c r="C28" s="26" t="n"/>
      <c r="D28" s="26" t="n"/>
      <c r="E28" s="26" t="n"/>
      <c r="F28" s="26" t="n"/>
      <c r="G28" s="26" t="n"/>
      <c r="H28" s="26" t="n"/>
      <c r="I28" s="26" t="n"/>
      <c r="J28" s="22">
        <f>IF(A28="","",ROUND(AVERAGE(H28:I28),2))</f>
        <v/>
      </c>
      <c r="K28" s="26" t="n"/>
      <c r="L28" s="26" t="n"/>
    </row>
    <row r="29" ht="21.75" customHeight="1" s="17">
      <c r="A29" s="26" t="n"/>
      <c r="B29" s="26" t="n"/>
      <c r="C29" s="26" t="n"/>
      <c r="D29" s="26" t="n"/>
      <c r="E29" s="26" t="n"/>
      <c r="F29" s="26" t="n"/>
      <c r="G29" s="26" t="n"/>
      <c r="H29" s="26" t="n"/>
      <c r="I29" s="26" t="n"/>
      <c r="J29" s="22">
        <f>IF(A29="","",ROUND(AVERAGE(H29:I29),2))</f>
        <v/>
      </c>
      <c r="K29" s="26" t="n"/>
      <c r="L29" s="26" t="n"/>
    </row>
    <row r="30" ht="21.75" customHeight="1" s="17">
      <c r="A30" s="26" t="n"/>
      <c r="B30" s="26" t="n"/>
      <c r="C30" s="26" t="n"/>
      <c r="D30" s="26" t="n"/>
      <c r="E30" s="26" t="n"/>
      <c r="F30" s="26" t="n"/>
      <c r="G30" s="26" t="n"/>
      <c r="H30" s="26" t="n"/>
      <c r="I30" s="26" t="n"/>
      <c r="J30" s="22">
        <f>IF(A30="","",ROUND(AVERAGE(H30:I30),2))</f>
        <v/>
      </c>
      <c r="K30" s="26" t="n"/>
      <c r="L30" s="26" t="n"/>
    </row>
    <row r="31" ht="21.75" customHeight="1" s="17">
      <c r="A31" s="26" t="n"/>
      <c r="B31" s="26" t="n"/>
      <c r="C31" s="26" t="n"/>
      <c r="D31" s="26" t="n"/>
      <c r="E31" s="26" t="n"/>
      <c r="F31" s="26" t="n"/>
      <c r="G31" s="26" t="n"/>
      <c r="H31" s="26" t="n"/>
      <c r="I31" s="26" t="n"/>
      <c r="J31" s="22">
        <f>IF(A31="","",ROUND(AVERAGE(H31:I31),2))</f>
        <v/>
      </c>
      <c r="K31" s="26" t="n"/>
      <c r="L31" s="26" t="n"/>
    </row>
    <row r="32" ht="21.75" customHeight="1" s="17">
      <c r="A32" s="26" t="n"/>
      <c r="B32" s="26" t="n"/>
      <c r="C32" s="26" t="n"/>
      <c r="D32" s="26" t="n"/>
      <c r="E32" s="26" t="n"/>
      <c r="F32" s="26" t="n"/>
      <c r="G32" s="26" t="n"/>
      <c r="H32" s="26" t="n"/>
      <c r="I32" s="26" t="n"/>
      <c r="J32" s="22">
        <f>IF(A32="","",ROUND(AVERAGE(H32:I32),2))</f>
        <v/>
      </c>
      <c r="K32" s="26" t="n"/>
      <c r="L32" s="26" t="n"/>
    </row>
    <row r="33" ht="21.75" customHeight="1" s="17">
      <c r="A33" s="26" t="n"/>
      <c r="B33" s="26" t="n"/>
      <c r="C33" s="26" t="n"/>
      <c r="D33" s="26" t="n"/>
      <c r="E33" s="26" t="n"/>
      <c r="F33" s="26" t="n"/>
      <c r="G33" s="26" t="n"/>
      <c r="H33" s="26" t="n"/>
      <c r="I33" s="26" t="n"/>
      <c r="J33" s="22">
        <f>IF(A33="","",ROUND(AVERAGE(H33:I33),2))</f>
        <v/>
      </c>
      <c r="K33" s="26" t="n"/>
      <c r="L33" s="26" t="n"/>
    </row>
    <row r="34" ht="21.75" customHeight="1" s="17">
      <c r="A34" s="26" t="n"/>
      <c r="B34" s="26" t="n"/>
      <c r="C34" s="26" t="n"/>
      <c r="D34" s="26" t="n"/>
      <c r="E34" s="26" t="n"/>
      <c r="F34" s="26" t="n"/>
      <c r="G34" s="26" t="n"/>
      <c r="H34" s="26" t="n"/>
      <c r="I34" s="26" t="n"/>
      <c r="J34" s="22">
        <f>IF(A34="","",ROUND(AVERAGE(H34:I34),2))</f>
        <v/>
      </c>
      <c r="K34" s="26" t="n"/>
      <c r="L34" s="26" t="n"/>
    </row>
    <row r="35" ht="21.75" customHeight="1" s="17">
      <c r="A35" s="26" t="n"/>
      <c r="B35" s="26" t="n"/>
      <c r="C35" s="26" t="n"/>
      <c r="D35" s="26" t="n"/>
      <c r="E35" s="26" t="n"/>
      <c r="F35" s="26" t="n"/>
      <c r="G35" s="26" t="n"/>
      <c r="H35" s="26" t="n"/>
      <c r="I35" s="26" t="n"/>
      <c r="J35" s="22">
        <f>IF(A35="","",ROUND(AVERAGE(H35:I35),2))</f>
        <v/>
      </c>
      <c r="K35" s="26" t="n"/>
      <c r="L35" s="26" t="n"/>
    </row>
    <row r="36" ht="21.75" customHeight="1" s="17">
      <c r="A36" s="26" t="n"/>
      <c r="B36" s="26" t="n"/>
      <c r="C36" s="26" t="n"/>
      <c r="D36" s="26" t="n"/>
      <c r="E36" s="26" t="n"/>
      <c r="F36" s="26" t="n"/>
      <c r="G36" s="26" t="n"/>
      <c r="H36" s="26" t="n"/>
      <c r="I36" s="26" t="n"/>
      <c r="J36" s="22">
        <f>IF(A36="","",ROUND(AVERAGE(H36:I36),2))</f>
        <v/>
      </c>
      <c r="K36" s="26" t="n"/>
      <c r="L36" s="26" t="n"/>
    </row>
    <row r="37" ht="21.75" customHeight="1" s="17">
      <c r="A37" s="26" t="n"/>
      <c r="B37" s="26" t="n"/>
      <c r="C37" s="26" t="n"/>
      <c r="D37" s="26" t="n"/>
      <c r="E37" s="26" t="n"/>
      <c r="F37" s="26" t="n"/>
      <c r="G37" s="26" t="n"/>
      <c r="H37" s="26" t="n"/>
      <c r="I37" s="26" t="n"/>
      <c r="J37" s="22">
        <f>IF(A37="","",ROUND(AVERAGE(H37:I37),2))</f>
        <v/>
      </c>
      <c r="K37" s="26" t="n"/>
      <c r="L37" s="26" t="n"/>
    </row>
    <row r="38" ht="21.75" customHeight="1" s="17">
      <c r="A38" s="26" t="n"/>
      <c r="B38" s="26" t="n"/>
      <c r="C38" s="26" t="n"/>
      <c r="D38" s="26" t="n"/>
      <c r="E38" s="26" t="n"/>
      <c r="F38" s="26" t="n"/>
      <c r="G38" s="26" t="n"/>
      <c r="H38" s="26" t="n"/>
      <c r="I38" s="26" t="n"/>
      <c r="J38" s="22">
        <f>IF(A38="","",ROUND(AVERAGE(H38:I38),2))</f>
        <v/>
      </c>
      <c r="K38" s="26" t="n"/>
      <c r="L38" s="26" t="n"/>
    </row>
    <row r="39" ht="21.75" customHeight="1" s="17">
      <c r="A39" s="26" t="n"/>
      <c r="B39" s="26" t="n"/>
      <c r="C39" s="26" t="n"/>
      <c r="D39" s="26" t="n"/>
      <c r="E39" s="26" t="n"/>
      <c r="F39" s="26" t="n"/>
      <c r="G39" s="26" t="n"/>
      <c r="H39" s="26" t="n"/>
      <c r="I39" s="26" t="n"/>
      <c r="J39" s="22">
        <f>IF(A39="","",ROUND(AVERAGE(H39:I39),2))</f>
        <v/>
      </c>
      <c r="K39" s="26" t="n"/>
      <c r="L39" s="26" t="n"/>
    </row>
    <row r="40" ht="21.75" customHeight="1" s="17">
      <c r="A40" s="26" t="n"/>
      <c r="B40" s="26" t="n"/>
      <c r="C40" s="26" t="n"/>
      <c r="D40" s="26" t="n"/>
      <c r="E40" s="26" t="n"/>
      <c r="F40" s="26" t="n"/>
      <c r="G40" s="26" t="n"/>
      <c r="H40" s="26" t="n"/>
      <c r="I40" s="26" t="n"/>
      <c r="J40" s="22">
        <f>IF(A40="","",ROUND(AVERAGE(H40:I40),2))</f>
        <v/>
      </c>
      <c r="K40" s="26" t="n"/>
      <c r="L40" s="26" t="n"/>
    </row>
    <row r="41" ht="21.75" customHeight="1" s="17">
      <c r="A41" s="26" t="n"/>
      <c r="B41" s="26" t="n"/>
      <c r="C41" s="26" t="n"/>
      <c r="D41" s="26" t="n"/>
      <c r="E41" s="26" t="n"/>
      <c r="F41" s="26" t="n"/>
      <c r="G41" s="26" t="n"/>
      <c r="H41" s="26" t="n"/>
      <c r="I41" s="26" t="n"/>
      <c r="J41" s="22">
        <f>IF(A41="","",ROUND(AVERAGE(H41:I41),2))</f>
        <v/>
      </c>
      <c r="K41" s="26" t="n"/>
      <c r="L41" s="26" t="n"/>
    </row>
    <row r="42" ht="21.75" customHeight="1" s="17">
      <c r="A42" s="26" t="n"/>
      <c r="B42" s="26" t="n"/>
      <c r="C42" s="26" t="n"/>
      <c r="D42" s="26" t="n"/>
      <c r="E42" s="26" t="n"/>
      <c r="F42" s="26" t="n"/>
      <c r="G42" s="26" t="n"/>
      <c r="H42" s="26" t="n"/>
      <c r="I42" s="26" t="n"/>
      <c r="J42" s="22">
        <f>IF(A42="","",ROUND(AVERAGE(H42:I42),2))</f>
        <v/>
      </c>
      <c r="K42" s="26" t="n"/>
      <c r="L42" s="26" t="n"/>
    </row>
    <row r="43" ht="21.75" customHeight="1" s="17">
      <c r="A43" s="26" t="n"/>
      <c r="B43" s="26" t="n"/>
      <c r="C43" s="26" t="n"/>
      <c r="D43" s="26" t="n"/>
      <c r="E43" s="26" t="n"/>
      <c r="F43" s="26" t="n"/>
      <c r="G43" s="26" t="n"/>
      <c r="H43" s="26" t="n"/>
      <c r="I43" s="26" t="n"/>
      <c r="J43" s="22">
        <f>IF(A43="","",ROUND(AVERAGE(H43:I43),2))</f>
        <v/>
      </c>
      <c r="K43" s="26" t="n"/>
      <c r="L43" s="26" t="n"/>
    </row>
    <row r="44" ht="21.75" customHeight="1" s="17">
      <c r="A44" s="26" t="n"/>
      <c r="B44" s="26" t="n"/>
      <c r="C44" s="26" t="n"/>
      <c r="D44" s="26" t="n"/>
      <c r="E44" s="26" t="n"/>
      <c r="F44" s="26" t="n"/>
      <c r="G44" s="26" t="n"/>
      <c r="H44" s="26" t="n"/>
      <c r="I44" s="26" t="n"/>
      <c r="J44" s="22">
        <f>IF(A44="","",ROUND(AVERAGE(H44:I44),2))</f>
        <v/>
      </c>
      <c r="K44" s="26" t="n"/>
      <c r="L44" s="26" t="n"/>
    </row>
    <row r="45" ht="21.75" customHeight="1" s="17">
      <c r="A45" s="26" t="n"/>
      <c r="B45" s="26" t="n"/>
      <c r="C45" s="26" t="n"/>
      <c r="D45" s="26" t="n"/>
      <c r="E45" s="26" t="n"/>
      <c r="F45" s="26" t="n"/>
      <c r="G45" s="26" t="n"/>
      <c r="H45" s="26" t="n"/>
      <c r="I45" s="26" t="n"/>
      <c r="J45" s="22">
        <f>IF(A45="","",ROUND(AVERAGE(H45:I45),2))</f>
        <v/>
      </c>
      <c r="K45" s="26" t="n"/>
      <c r="L45" s="26" t="n"/>
    </row>
    <row r="46" ht="21.75" customHeight="1" s="17">
      <c r="A46" s="26" t="n"/>
      <c r="B46" s="26" t="n"/>
      <c r="C46" s="26" t="n"/>
      <c r="D46" s="26" t="n"/>
      <c r="E46" s="26" t="n"/>
      <c r="F46" s="26" t="n"/>
      <c r="G46" s="26" t="n"/>
      <c r="H46" s="26" t="n"/>
      <c r="I46" s="26" t="n"/>
      <c r="J46" s="22">
        <f>IF(A46="","",ROUND(AVERAGE(H46:I46),2))</f>
        <v/>
      </c>
      <c r="K46" s="26" t="n"/>
      <c r="L46" s="26" t="n"/>
    </row>
    <row r="47" ht="21.75" customHeight="1" s="17">
      <c r="A47" s="26" t="n"/>
      <c r="B47" s="26" t="n"/>
      <c r="C47" s="26" t="n"/>
      <c r="D47" s="26" t="n"/>
      <c r="E47" s="26" t="n"/>
      <c r="F47" s="26" t="n"/>
      <c r="G47" s="26" t="n"/>
      <c r="H47" s="26" t="n"/>
      <c r="I47" s="26" t="n"/>
      <c r="J47" s="22">
        <f>IF(A47="","",ROUND(AVERAGE(H47:I47),2))</f>
        <v/>
      </c>
      <c r="K47" s="26" t="n"/>
      <c r="L47" s="26" t="n"/>
    </row>
    <row r="48" ht="21.75" customHeight="1" s="17">
      <c r="A48" s="26" t="n"/>
      <c r="B48" s="26" t="n"/>
      <c r="C48" s="26" t="n"/>
      <c r="D48" s="26" t="n"/>
      <c r="E48" s="26" t="n"/>
      <c r="F48" s="26" t="n"/>
      <c r="G48" s="26" t="n"/>
      <c r="H48" s="26" t="n"/>
      <c r="I48" s="26" t="n"/>
      <c r="J48" s="22">
        <f>IF(A48="","",ROUND(AVERAGE(H48:I48),2))</f>
        <v/>
      </c>
      <c r="K48" s="26" t="n"/>
      <c r="L48" s="26" t="n"/>
    </row>
    <row r="49" ht="21.75" customHeight="1" s="17">
      <c r="A49" s="26" t="n"/>
      <c r="B49" s="26" t="n"/>
      <c r="C49" s="26" t="n"/>
      <c r="D49" s="26" t="n"/>
      <c r="E49" s="26" t="n"/>
      <c r="F49" s="26" t="n"/>
      <c r="G49" s="26" t="n"/>
      <c r="H49" s="26" t="n"/>
      <c r="I49" s="26" t="n"/>
      <c r="J49" s="22">
        <f>IF(A49="","",ROUND(AVERAGE(H49:I49),2))</f>
        <v/>
      </c>
      <c r="K49" s="26" t="n"/>
      <c r="L49" s="26" t="n"/>
    </row>
    <row r="50" ht="21.75" customHeight="1" s="17">
      <c r="A50" s="26" t="n"/>
      <c r="B50" s="26" t="n"/>
      <c r="C50" s="26" t="n"/>
      <c r="D50" s="26" t="n"/>
      <c r="E50" s="26" t="n"/>
      <c r="F50" s="26" t="n"/>
      <c r="G50" s="26" t="n"/>
      <c r="H50" s="26" t="n"/>
      <c r="I50" s="26" t="n"/>
      <c r="J50" s="22">
        <f>IF(A50="","",ROUND(AVERAGE(H50:I50),2))</f>
        <v/>
      </c>
      <c r="K50" s="26" t="n"/>
      <c r="L50" s="26" t="n"/>
    </row>
    <row r="51" ht="21.75" customHeight="1" s="17">
      <c r="A51" s="26" t="n"/>
      <c r="B51" s="26" t="n"/>
      <c r="C51" s="26" t="n"/>
      <c r="D51" s="26" t="n"/>
      <c r="E51" s="26" t="n"/>
      <c r="F51" s="26" t="n"/>
      <c r="G51" s="26" t="n"/>
      <c r="H51" s="26" t="n"/>
      <c r="I51" s="26" t="n"/>
      <c r="J51" s="22">
        <f>IF(A51="","",ROUND(AVERAGE(H51:I51),2))</f>
        <v/>
      </c>
      <c r="K51" s="26" t="n"/>
      <c r="L51" s="26" t="n"/>
    </row>
    <row r="52" ht="21.75" customHeight="1" s="17">
      <c r="A52" s="26" t="n"/>
      <c r="B52" s="26" t="n"/>
      <c r="C52" s="26" t="n"/>
      <c r="D52" s="26" t="n"/>
      <c r="E52" s="26" t="n"/>
      <c r="F52" s="26" t="n"/>
      <c r="G52" s="26" t="n"/>
      <c r="H52" s="26" t="n"/>
      <c r="I52" s="26" t="n"/>
      <c r="J52" s="22">
        <f>IF(A52="","",ROUND(AVERAGE(H52:I52),2))</f>
        <v/>
      </c>
      <c r="K52" s="26" t="n"/>
      <c r="L52" s="26" t="n"/>
    </row>
    <row r="53" ht="21.75" customHeight="1" s="17">
      <c r="A53" s="26" t="n"/>
      <c r="B53" s="26" t="n"/>
      <c r="C53" s="26" t="n"/>
      <c r="D53" s="26" t="n"/>
      <c r="E53" s="26" t="n"/>
      <c r="F53" s="26" t="n"/>
      <c r="G53" s="26" t="n"/>
      <c r="H53" s="26" t="n"/>
      <c r="I53" s="26" t="n"/>
      <c r="J53" s="22">
        <f>IF(A53="","",ROUND(AVERAGE(H53:I53),2))</f>
        <v/>
      </c>
      <c r="K53" s="26" t="n"/>
      <c r="L53" s="26" t="n"/>
    </row>
    <row r="54" ht="21.75" customHeight="1" s="17">
      <c r="A54" s="26" t="n"/>
      <c r="B54" s="26" t="n"/>
      <c r="C54" s="26" t="n"/>
      <c r="D54" s="26" t="n"/>
      <c r="E54" s="26" t="n"/>
      <c r="F54" s="26" t="n"/>
      <c r="G54" s="26" t="n"/>
      <c r="H54" s="26" t="n"/>
      <c r="I54" s="26" t="n"/>
      <c r="J54" s="22">
        <f>IF(A54="","",ROUND(AVERAGE(H54:I54),2))</f>
        <v/>
      </c>
      <c r="K54" s="26" t="n"/>
      <c r="L54" s="26" t="n"/>
    </row>
    <row r="55" ht="21.75" customHeight="1" s="17">
      <c r="A55" s="26" t="n"/>
      <c r="B55" s="26" t="n"/>
      <c r="C55" s="26" t="n"/>
      <c r="D55" s="26" t="n"/>
      <c r="E55" s="26" t="n"/>
      <c r="F55" s="26" t="n"/>
      <c r="G55" s="26" t="n"/>
      <c r="H55" s="26" t="n"/>
      <c r="I55" s="26" t="n"/>
      <c r="J55" s="22">
        <f>IF(A55="","",ROUND(AVERAGE(H55:I55),2))</f>
        <v/>
      </c>
      <c r="K55" s="26" t="n"/>
      <c r="L55" s="26" t="n"/>
    </row>
    <row r="56" ht="21.75" customHeight="1" s="17">
      <c r="A56" s="26" t="n"/>
      <c r="B56" s="26" t="n"/>
      <c r="C56" s="26" t="n"/>
      <c r="D56" s="26" t="n"/>
      <c r="E56" s="26" t="n"/>
      <c r="F56" s="26" t="n"/>
      <c r="G56" s="26" t="n"/>
      <c r="H56" s="26" t="n"/>
      <c r="I56" s="26" t="n"/>
      <c r="J56" s="22">
        <f>IF(A56="","",ROUND(AVERAGE(H56:I56),2))</f>
        <v/>
      </c>
      <c r="K56" s="26" t="n"/>
      <c r="L56" s="26" t="n"/>
    </row>
    <row r="57" ht="21.75" customHeight="1" s="17">
      <c r="A57" s="26" t="n"/>
      <c r="B57" s="26" t="n"/>
      <c r="C57" s="26" t="n"/>
      <c r="D57" s="26" t="n"/>
      <c r="E57" s="26" t="n"/>
      <c r="F57" s="26" t="n"/>
      <c r="G57" s="26" t="n"/>
      <c r="H57" s="26" t="n"/>
      <c r="I57" s="26" t="n"/>
      <c r="J57" s="22">
        <f>IF(A57="","",ROUND(AVERAGE(H57:I57),2))</f>
        <v/>
      </c>
      <c r="K57" s="26" t="n"/>
      <c r="L57" s="26" t="n"/>
    </row>
    <row r="58" ht="21.75" customHeight="1" s="17">
      <c r="A58" s="26" t="n"/>
      <c r="B58" s="26" t="n"/>
      <c r="C58" s="26" t="n"/>
      <c r="D58" s="26" t="n"/>
      <c r="E58" s="26" t="n"/>
      <c r="F58" s="26" t="n"/>
      <c r="G58" s="26" t="n"/>
      <c r="H58" s="26" t="n"/>
      <c r="I58" s="26" t="n"/>
      <c r="J58" s="22">
        <f>IF(A58="","",ROUND(AVERAGE(H58:I58),2))</f>
        <v/>
      </c>
      <c r="K58" s="26" t="n"/>
      <c r="L58" s="26" t="n"/>
    </row>
    <row r="59" ht="21.75" customHeight="1" s="17">
      <c r="A59" s="26" t="n"/>
      <c r="B59" s="26" t="n"/>
      <c r="C59" s="26" t="n"/>
      <c r="D59" s="26" t="n"/>
      <c r="E59" s="26" t="n"/>
      <c r="F59" s="26" t="n"/>
      <c r="G59" s="26" t="n"/>
      <c r="H59" s="26" t="n"/>
      <c r="I59" s="26" t="n"/>
      <c r="J59" s="22">
        <f>IF(A59="","",ROUND(AVERAGE(H59:I59),2))</f>
        <v/>
      </c>
      <c r="K59" s="26" t="n"/>
      <c r="L59" s="26" t="n"/>
    </row>
    <row r="60" ht="21.75" customHeight="1" s="17">
      <c r="A60" s="26" t="n"/>
      <c r="B60" s="26" t="n"/>
      <c r="C60" s="26" t="n"/>
      <c r="D60" s="26" t="n"/>
      <c r="E60" s="26" t="n"/>
      <c r="F60" s="26" t="n"/>
      <c r="G60" s="26" t="n"/>
      <c r="H60" s="26" t="n"/>
      <c r="I60" s="26" t="n"/>
      <c r="J60" s="22">
        <f>IF(A60="","",ROUND(AVERAGE(H60:I60),2))</f>
        <v/>
      </c>
      <c r="K60" s="26" t="n"/>
      <c r="L60" s="26" t="n"/>
    </row>
    <row r="61" ht="21.75" customHeight="1" s="17">
      <c r="A61" s="26" t="n"/>
      <c r="B61" s="26" t="n"/>
      <c r="C61" s="26" t="n"/>
      <c r="D61" s="26" t="n"/>
      <c r="E61" s="26" t="n"/>
      <c r="F61" s="26" t="n"/>
      <c r="G61" s="26" t="n"/>
      <c r="H61" s="26" t="n"/>
      <c r="I61" s="26" t="n"/>
      <c r="J61" s="22">
        <f>IF(A61="","",ROUND(AVERAGE(H61:I61),2))</f>
        <v/>
      </c>
      <c r="K61" s="26" t="n"/>
      <c r="L61" s="26" t="n"/>
    </row>
    <row r="62" ht="21.75" customHeight="1" s="17">
      <c r="A62" s="26" t="n"/>
      <c r="B62" s="26" t="n"/>
      <c r="C62" s="26" t="n"/>
      <c r="D62" s="26" t="n"/>
      <c r="E62" s="26" t="n"/>
      <c r="F62" s="26" t="n"/>
      <c r="G62" s="26" t="n"/>
      <c r="H62" s="26" t="n"/>
      <c r="I62" s="26" t="n"/>
      <c r="J62" s="22">
        <f>IF(A62="","",ROUND(AVERAGE(H62:I62),2))</f>
        <v/>
      </c>
      <c r="K62" s="26" t="n"/>
      <c r="L62" s="26" t="n"/>
    </row>
    <row r="63" ht="21.75" customHeight="1" s="17">
      <c r="A63" s="26" t="n"/>
      <c r="B63" s="26" t="n"/>
      <c r="C63" s="26" t="n"/>
      <c r="D63" s="26" t="n"/>
      <c r="E63" s="26" t="n"/>
      <c r="F63" s="26" t="n"/>
      <c r="G63" s="26" t="n"/>
      <c r="H63" s="26" t="n"/>
      <c r="I63" s="26" t="n"/>
      <c r="J63" s="22">
        <f>IF(A63="","",ROUND(AVERAGE(H63:I63),2))</f>
        <v/>
      </c>
      <c r="K63" s="26" t="n"/>
      <c r="L63" s="26" t="n"/>
    </row>
    <row r="64" ht="21.75" customHeight="1" s="17">
      <c r="A64" s="26" t="n"/>
      <c r="B64" s="26" t="n"/>
      <c r="C64" s="26" t="n"/>
      <c r="D64" s="26" t="n"/>
      <c r="E64" s="26" t="n"/>
      <c r="F64" s="26" t="n"/>
      <c r="G64" s="26" t="n"/>
      <c r="H64" s="26" t="n"/>
      <c r="I64" s="26" t="n"/>
      <c r="J64" s="22">
        <f>IF(A64="","",ROUND(AVERAGE(H64:I64),2))</f>
        <v/>
      </c>
      <c r="K64" s="26" t="n"/>
      <c r="L64" s="26" t="n"/>
    </row>
    <row r="65" ht="21.75" customHeight="1" s="17">
      <c r="A65" s="26" t="n"/>
      <c r="B65" s="26" t="n"/>
      <c r="C65" s="26" t="n"/>
      <c r="D65" s="26" t="n"/>
      <c r="E65" s="26" t="n"/>
      <c r="F65" s="26" t="n"/>
      <c r="G65" s="26" t="n"/>
      <c r="H65" s="26" t="n"/>
      <c r="I65" s="26" t="n"/>
      <c r="J65" s="22">
        <f>IF(A65="","",ROUND(AVERAGE(H65:I65),2))</f>
        <v/>
      </c>
      <c r="K65" s="26" t="n"/>
      <c r="L65" s="26" t="n"/>
    </row>
    <row r="66" ht="21.75" customHeight="1" s="17">
      <c r="A66" s="26" t="n"/>
      <c r="B66" s="26" t="n"/>
      <c r="C66" s="26" t="n"/>
      <c r="D66" s="26" t="n"/>
      <c r="E66" s="26" t="n"/>
      <c r="F66" s="26" t="n"/>
      <c r="G66" s="26" t="n"/>
      <c r="H66" s="26" t="n"/>
      <c r="I66" s="26" t="n"/>
      <c r="J66" s="22">
        <f>IF(A66="","",ROUND(AVERAGE(H66:I66),2))</f>
        <v/>
      </c>
      <c r="K66" s="26" t="n"/>
      <c r="L66" s="26" t="n"/>
    </row>
    <row r="67" ht="21.75" customHeight="1" s="17">
      <c r="A67" s="26" t="n"/>
      <c r="B67" s="26" t="n"/>
      <c r="C67" s="26" t="n"/>
      <c r="D67" s="26" t="n"/>
      <c r="E67" s="26" t="n"/>
      <c r="F67" s="26" t="n"/>
      <c r="G67" s="26" t="n"/>
      <c r="H67" s="26" t="n"/>
      <c r="I67" s="26" t="n"/>
      <c r="J67" s="22">
        <f>IF(A67="","",ROUND(AVERAGE(H67:I67),2))</f>
        <v/>
      </c>
      <c r="K67" s="26" t="n"/>
      <c r="L67" s="26" t="n"/>
    </row>
    <row r="68" ht="21.75" customHeight="1" s="17">
      <c r="A68" s="26" t="n"/>
      <c r="B68" s="26" t="n"/>
      <c r="C68" s="26" t="n"/>
      <c r="D68" s="26" t="n"/>
      <c r="E68" s="26" t="n"/>
      <c r="F68" s="26" t="n"/>
      <c r="G68" s="26" t="n"/>
      <c r="H68" s="26" t="n"/>
      <c r="I68" s="26" t="n"/>
      <c r="J68" s="22">
        <f>IF(A68="","",ROUND(AVERAGE(H68:I68),2))</f>
        <v/>
      </c>
      <c r="K68" s="26" t="n"/>
      <c r="L68" s="26" t="n"/>
    </row>
    <row r="69" ht="21.75" customHeight="1" s="17">
      <c r="A69" s="26" t="n"/>
      <c r="B69" s="26" t="n"/>
      <c r="C69" s="26" t="n"/>
      <c r="D69" s="26" t="n"/>
      <c r="E69" s="26" t="n"/>
      <c r="F69" s="26" t="n"/>
      <c r="G69" s="26" t="n"/>
      <c r="H69" s="26" t="n"/>
      <c r="I69" s="26" t="n"/>
      <c r="J69" s="22">
        <f>IF(A69="","",ROUND(AVERAGE(H69:I69),2))</f>
        <v/>
      </c>
      <c r="K69" s="26" t="n"/>
      <c r="L69" s="26" t="n"/>
    </row>
    <row r="70" ht="21.75" customHeight="1" s="17">
      <c r="A70" s="26" t="n"/>
      <c r="B70" s="26" t="n"/>
      <c r="C70" s="26" t="n"/>
      <c r="D70" s="26" t="n"/>
      <c r="E70" s="26" t="n"/>
      <c r="F70" s="26" t="n"/>
      <c r="G70" s="26" t="n"/>
      <c r="H70" s="26" t="n"/>
      <c r="I70" s="26" t="n"/>
      <c r="J70" s="22">
        <f>IF(A70="","",ROUND(AVERAGE(H70:I70),2))</f>
        <v/>
      </c>
      <c r="K70" s="26" t="n"/>
      <c r="L70" s="26" t="n"/>
    </row>
    <row r="71" ht="21.75" customHeight="1" s="17">
      <c r="A71" s="26" t="n"/>
      <c r="B71" s="26" t="n"/>
      <c r="C71" s="26" t="n"/>
      <c r="D71" s="26" t="n"/>
      <c r="E71" s="26" t="n"/>
      <c r="F71" s="26" t="n"/>
      <c r="G71" s="26" t="n"/>
      <c r="H71" s="26" t="n"/>
      <c r="I71" s="26" t="n"/>
      <c r="J71" s="22">
        <f>IF(A71="","",ROUND(AVERAGE(H71:I71),2))</f>
        <v/>
      </c>
      <c r="K71" s="26" t="n"/>
      <c r="L71" s="26" t="n"/>
    </row>
    <row r="72" ht="21.75" customHeight="1" s="17">
      <c r="A72" s="26" t="n"/>
      <c r="B72" s="26" t="n"/>
      <c r="C72" s="26" t="n"/>
      <c r="D72" s="26" t="n"/>
      <c r="E72" s="26" t="n"/>
      <c r="F72" s="26" t="n"/>
      <c r="G72" s="26" t="n"/>
      <c r="H72" s="26" t="n"/>
      <c r="I72" s="26" t="n"/>
      <c r="J72" s="22">
        <f>IF(A72="","",ROUND(AVERAGE(H72:I72),2))</f>
        <v/>
      </c>
      <c r="K72" s="26" t="n"/>
      <c r="L72" s="26" t="n"/>
    </row>
    <row r="73" ht="21.75" customHeight="1" s="17">
      <c r="A73" s="26" t="n"/>
      <c r="B73" s="26" t="n"/>
      <c r="C73" s="26" t="n"/>
      <c r="D73" s="26" t="n"/>
      <c r="E73" s="26" t="n"/>
      <c r="F73" s="26" t="n"/>
      <c r="G73" s="26" t="n"/>
      <c r="H73" s="26" t="n"/>
      <c r="I73" s="26" t="n"/>
      <c r="J73" s="22">
        <f>IF(A73="","",ROUND(AVERAGE(H73:I73),2))</f>
        <v/>
      </c>
      <c r="K73" s="26" t="n"/>
      <c r="L73" s="26" t="n"/>
    </row>
    <row r="74" ht="21.75" customHeight="1" s="17">
      <c r="A74" s="26" t="n"/>
      <c r="B74" s="26" t="n"/>
      <c r="C74" s="26" t="n"/>
      <c r="D74" s="26" t="n"/>
      <c r="E74" s="26" t="n"/>
      <c r="F74" s="26" t="n"/>
      <c r="G74" s="26" t="n"/>
      <c r="H74" s="26" t="n"/>
      <c r="I74" s="26" t="n"/>
      <c r="J74" s="22">
        <f>IF(A74="","",ROUND(AVERAGE(H74:I74),2))</f>
        <v/>
      </c>
      <c r="K74" s="26" t="n"/>
      <c r="L74" s="26" t="n"/>
    </row>
    <row r="75" ht="21.75" customHeight="1" s="17">
      <c r="A75" s="26" t="n"/>
      <c r="B75" s="26" t="n"/>
      <c r="C75" s="26" t="n"/>
      <c r="D75" s="26" t="n"/>
      <c r="E75" s="26" t="n"/>
      <c r="F75" s="26" t="n"/>
      <c r="G75" s="26" t="n"/>
      <c r="H75" s="26" t="n"/>
      <c r="I75" s="26" t="n"/>
      <c r="J75" s="22">
        <f>IF(A75="","",ROUND(AVERAGE(H75:I75),2))</f>
        <v/>
      </c>
      <c r="K75" s="26" t="n"/>
      <c r="L75" s="26" t="n"/>
    </row>
    <row r="76" ht="21.75" customHeight="1" s="17">
      <c r="A76" s="26" t="n"/>
      <c r="B76" s="26" t="n"/>
      <c r="C76" s="26" t="n"/>
      <c r="D76" s="26" t="n"/>
      <c r="E76" s="26" t="n"/>
      <c r="F76" s="26" t="n"/>
      <c r="G76" s="26" t="n"/>
      <c r="H76" s="26" t="n"/>
      <c r="I76" s="26" t="n"/>
      <c r="J76" s="22">
        <f>IF(A76="","",ROUND(AVERAGE(H76:I76),2))</f>
        <v/>
      </c>
      <c r="K76" s="26" t="n"/>
      <c r="L76" s="26" t="n"/>
    </row>
    <row r="77" ht="21.75" customHeight="1" s="17">
      <c r="A77" s="26" t="n"/>
      <c r="B77" s="26" t="n"/>
      <c r="C77" s="26" t="n"/>
      <c r="D77" s="26" t="n"/>
      <c r="E77" s="26" t="n"/>
      <c r="F77" s="26" t="n"/>
      <c r="G77" s="26" t="n"/>
      <c r="H77" s="26" t="n"/>
      <c r="I77" s="26" t="n"/>
      <c r="J77" s="22">
        <f>IF(A77="","",ROUND(AVERAGE(H77:I77),2))</f>
        <v/>
      </c>
      <c r="K77" s="26" t="n"/>
      <c r="L77" s="26" t="n"/>
    </row>
    <row r="78" ht="21.75" customHeight="1" s="17">
      <c r="A78" s="26" t="n"/>
      <c r="B78" s="26" t="n"/>
      <c r="C78" s="26" t="n"/>
      <c r="D78" s="26" t="n"/>
      <c r="E78" s="26" t="n"/>
      <c r="F78" s="26" t="n"/>
      <c r="G78" s="26" t="n"/>
      <c r="H78" s="26" t="n"/>
      <c r="I78" s="26" t="n"/>
      <c r="J78" s="22">
        <f>IF(A78="","",ROUND(AVERAGE(H78:I78),2))</f>
        <v/>
      </c>
      <c r="K78" s="26" t="n"/>
      <c r="L78" s="26" t="n"/>
    </row>
    <row r="79" ht="21.75" customHeight="1" s="17">
      <c r="A79" s="26" t="n"/>
      <c r="B79" s="26" t="n"/>
      <c r="C79" s="26" t="n"/>
      <c r="D79" s="26" t="n"/>
      <c r="E79" s="26" t="n"/>
      <c r="F79" s="26" t="n"/>
      <c r="G79" s="26" t="n"/>
      <c r="H79" s="26" t="n"/>
      <c r="I79" s="26" t="n"/>
      <c r="J79" s="22">
        <f>IF(A79="","",ROUND(AVERAGE(H79:I79),2))</f>
        <v/>
      </c>
      <c r="K79" s="26" t="n"/>
      <c r="L79" s="26" t="n"/>
    </row>
    <row r="80" ht="21.75" customHeight="1" s="17">
      <c r="A80" s="26" t="n"/>
      <c r="B80" s="26" t="n"/>
      <c r="C80" s="26" t="n"/>
      <c r="D80" s="26" t="n"/>
      <c r="E80" s="26" t="n"/>
      <c r="F80" s="26" t="n"/>
      <c r="G80" s="26" t="n"/>
      <c r="H80" s="26" t="n"/>
      <c r="I80" s="26" t="n"/>
      <c r="J80" s="22">
        <f>IF(A80="","",ROUND(AVERAGE(H80:I80),2))</f>
        <v/>
      </c>
      <c r="K80" s="26" t="n"/>
      <c r="L80" s="26" t="n"/>
    </row>
    <row r="81" ht="21.75" customHeight="1" s="17">
      <c r="A81" s="26" t="n"/>
      <c r="B81" s="26" t="n"/>
      <c r="C81" s="26" t="n"/>
      <c r="D81" s="26" t="n"/>
      <c r="E81" s="26" t="n"/>
      <c r="F81" s="26" t="n"/>
      <c r="G81" s="26" t="n"/>
      <c r="H81" s="26" t="n"/>
      <c r="I81" s="26" t="n"/>
      <c r="J81" s="22">
        <f>IF(A81="","",ROUND(AVERAGE(H81:I81),2))</f>
        <v/>
      </c>
      <c r="K81" s="26" t="n"/>
      <c r="L81" s="26" t="n"/>
    </row>
    <row r="82" ht="21.75" customHeight="1" s="17">
      <c r="A82" s="26" t="n"/>
      <c r="B82" s="26" t="n"/>
      <c r="C82" s="26" t="n"/>
      <c r="D82" s="26" t="n"/>
      <c r="E82" s="26" t="n"/>
      <c r="F82" s="26" t="n"/>
      <c r="G82" s="26" t="n"/>
      <c r="H82" s="26" t="n"/>
      <c r="I82" s="26" t="n"/>
      <c r="J82" s="22">
        <f>IF(A82="","",ROUND(AVERAGE(H82:I82),2))</f>
        <v/>
      </c>
      <c r="K82" s="26" t="n"/>
      <c r="L82" s="26" t="n"/>
    </row>
    <row r="83" ht="21.75" customHeight="1" s="17">
      <c r="A83" s="26" t="n"/>
      <c r="B83" s="26" t="n"/>
      <c r="C83" s="26" t="n"/>
      <c r="D83" s="26" t="n"/>
      <c r="E83" s="26" t="n"/>
      <c r="F83" s="26" t="n"/>
      <c r="G83" s="26" t="n"/>
      <c r="H83" s="26" t="n"/>
      <c r="I83" s="26" t="n"/>
      <c r="J83" s="22">
        <f>IF(A83="","",ROUND(AVERAGE(H83:I83),2))</f>
        <v/>
      </c>
      <c r="K83" s="26" t="n"/>
      <c r="L83" s="26" t="n"/>
    </row>
    <row r="84" ht="21.75" customHeight="1" s="17">
      <c r="A84" s="26" t="n"/>
      <c r="B84" s="26" t="n"/>
      <c r="C84" s="26" t="n"/>
      <c r="D84" s="26" t="n"/>
      <c r="E84" s="26" t="n"/>
      <c r="F84" s="26" t="n"/>
      <c r="G84" s="26" t="n"/>
      <c r="H84" s="26" t="n"/>
      <c r="I84" s="26" t="n"/>
      <c r="J84" s="22">
        <f>IF(A84="","",ROUND(AVERAGE(H84:I84),2))</f>
        <v/>
      </c>
      <c r="K84" s="26" t="n"/>
      <c r="L84" s="26" t="n"/>
    </row>
    <row r="85" ht="21.75" customHeight="1" s="17">
      <c r="A85" s="26" t="n"/>
      <c r="B85" s="26" t="n"/>
      <c r="C85" s="26" t="n"/>
      <c r="D85" s="26" t="n"/>
      <c r="E85" s="26" t="n"/>
      <c r="F85" s="26" t="n"/>
      <c r="G85" s="26" t="n"/>
      <c r="H85" s="26" t="n"/>
      <c r="I85" s="26" t="n"/>
      <c r="J85" s="22">
        <f>IF(A85="","",ROUND(AVERAGE(H85:I85),2))</f>
        <v/>
      </c>
      <c r="K85" s="26" t="n"/>
      <c r="L85" s="26" t="n"/>
    </row>
    <row r="86" ht="21.75" customHeight="1" s="17">
      <c r="A86" s="26" t="n"/>
      <c r="B86" s="26" t="n"/>
      <c r="C86" s="26" t="n"/>
      <c r="D86" s="26" t="n"/>
      <c r="E86" s="26" t="n"/>
      <c r="F86" s="26" t="n"/>
      <c r="G86" s="26" t="n"/>
      <c r="H86" s="26" t="n"/>
      <c r="I86" s="26" t="n"/>
      <c r="J86" s="22">
        <f>IF(A86="","",ROUND(AVERAGE(H86:I86),2))</f>
        <v/>
      </c>
      <c r="K86" s="26" t="n"/>
      <c r="L86" s="26" t="n"/>
    </row>
    <row r="87" ht="21.75" customHeight="1" s="17">
      <c r="A87" s="26" t="n"/>
      <c r="B87" s="26" t="n"/>
      <c r="C87" s="26" t="n"/>
      <c r="D87" s="26" t="n"/>
      <c r="E87" s="26" t="n"/>
      <c r="F87" s="26" t="n"/>
      <c r="G87" s="26" t="n"/>
      <c r="H87" s="26" t="n"/>
      <c r="I87" s="26" t="n"/>
      <c r="J87" s="22">
        <f>IF(A87="","",ROUND(AVERAGE(H87:I87),2))</f>
        <v/>
      </c>
      <c r="K87" s="26" t="n"/>
      <c r="L87" s="26" t="n"/>
    </row>
    <row r="88" ht="21.75" customHeight="1" s="17">
      <c r="A88" s="26" t="n"/>
      <c r="B88" s="26" t="n"/>
      <c r="C88" s="26" t="n"/>
      <c r="D88" s="26" t="n"/>
      <c r="E88" s="26" t="n"/>
      <c r="F88" s="26" t="n"/>
      <c r="G88" s="26" t="n"/>
      <c r="H88" s="26" t="n"/>
      <c r="I88" s="26" t="n"/>
      <c r="J88" s="22">
        <f>IF(A88="","",ROUND(AVERAGE(H88:I88),2))</f>
        <v/>
      </c>
      <c r="K88" s="26" t="n"/>
      <c r="L88" s="26" t="n"/>
    </row>
    <row r="89" ht="18" customHeight="1" s="17">
      <c r="A89" s="26" t="n"/>
      <c r="B89" s="26" t="n"/>
      <c r="C89" s="26" t="n"/>
      <c r="D89" s="26" t="n"/>
      <c r="E89" s="26" t="n"/>
      <c r="F89" s="26" t="n"/>
      <c r="G89" s="26" t="n"/>
      <c r="H89" s="26" t="n"/>
      <c r="I89" s="26" t="n"/>
      <c r="J89" s="22">
        <f>IF(A89="","",ROUND(AVERAGE(H89:I89),2))</f>
        <v/>
      </c>
      <c r="K89" s="26" t="n"/>
      <c r="L89" s="26" t="n"/>
    </row>
  </sheetData>
  <mergeCells count="2">
    <mergeCell ref="A2:L2"/>
    <mergeCell ref="A1:L1"/>
  </mergeCells>
  <dataValidations count="1">
    <dataValidation sqref="H5:I89" showDropDown="0" showInputMessage="0" showErrorMessage="0" allowBlank="1" type="list" errorStyle="stop" operator="between">
      <formula1>"1,2,3,4,5"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193669"/>
    <outlinePr summaryBelow="1" summaryRight="1"/>
    <pageSetUpPr fitToPage="0"/>
  </sheetPr>
  <dimension ref="A1:J8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83203125" defaultRowHeight="15" customHeight="1" zeroHeight="0" outlineLevelRow="0"/>
  <cols>
    <col width="12" customWidth="1" style="16" min="1" max="2"/>
    <col width="26" customWidth="1" style="16" min="3" max="3"/>
    <col width="16" customWidth="1" style="16" min="4" max="4"/>
    <col width="10" customWidth="1" style="16" min="5" max="5"/>
    <col width="14" customWidth="1" style="16" min="6" max="6"/>
    <col width="16" customWidth="1" style="16" min="7" max="7"/>
    <col width="14" customWidth="1" style="16" min="8" max="8"/>
    <col width="34" customWidth="1" style="16" min="9" max="9"/>
    <col width="14" customWidth="1" style="16" min="10" max="10"/>
  </cols>
  <sheetData>
    <row r="1" ht="24" customHeight="1" s="17">
      <c r="A1" s="18" t="inlineStr">
        <is>
          <t>Signals &amp; Outcomes - make movement explicit</t>
        </is>
      </c>
    </row>
    <row r="2" ht="18.75" customHeight="1" s="17">
      <c r="A2" s="25" t="inlineStr">
        <is>
          <t>Use this sheet for material policy, political, media, or stakeholder signals that tell you whether the case is landing.</t>
        </is>
      </c>
    </row>
    <row r="4" ht="31.5" customHeight="1" s="17">
      <c r="A4" s="21" t="inlineStr">
        <is>
          <t>File ID</t>
        </is>
      </c>
      <c r="B4" s="21" t="inlineStr">
        <is>
          <t>Date</t>
        </is>
      </c>
      <c r="C4" s="21" t="inlineStr">
        <is>
          <t>Item / signal</t>
        </is>
      </c>
      <c r="D4" s="21" t="inlineStr">
        <is>
          <t>Signal type</t>
        </is>
      </c>
      <c r="E4" s="21" t="inlineStr">
        <is>
          <t>Tone / favourability (1-5)</t>
        </is>
      </c>
      <c r="F4" s="21" t="inlineStr">
        <is>
          <t>Stakeholder relevance (1-5)</t>
        </is>
      </c>
      <c r="G4" s="21" t="inlineStr">
        <is>
          <t>Narrative traction (1-5)</t>
        </is>
      </c>
      <c r="H4" s="21" t="inlineStr">
        <is>
          <t>Outcome signal (1-5)</t>
        </is>
      </c>
      <c r="I4" s="21" t="inlineStr">
        <is>
          <t>Why this matters</t>
        </is>
      </c>
      <c r="J4" s="21" t="inlineStr">
        <is>
          <t>Owner</t>
        </is>
      </c>
    </row>
    <row r="5" ht="27.75" customHeight="1" s="17">
      <c r="A5" s="26" t="inlineStr">
        <is>
          <t>F-001</t>
        </is>
      </c>
      <c r="B5" s="26" t="inlineStr">
        <is>
          <t>2026-03-12</t>
        </is>
      </c>
      <c r="C5" s="26" t="inlineStr">
        <is>
          <t>Rapporteur office feedback note</t>
        </is>
      </c>
      <c r="D5" s="26" t="inlineStr">
        <is>
          <t>Political signal</t>
        </is>
      </c>
      <c r="E5" s="26" t="n">
        <v>4</v>
      </c>
      <c r="F5" s="26" t="n">
        <v>5</v>
      </c>
      <c r="G5" s="26" t="n">
        <v>4</v>
      </c>
      <c r="H5" s="26" t="n">
        <v>4</v>
      </c>
      <c r="I5" s="26" t="inlineStr">
        <is>
          <t>Shows the compromise route remains live if technical safeguards hold</t>
        </is>
      </c>
      <c r="J5" s="26" t="inlineStr">
        <is>
          <t>A. Smith</t>
        </is>
      </c>
    </row>
    <row r="6" ht="27.75" customHeight="1" s="17">
      <c r="A6" s="26" t="inlineStr">
        <is>
          <t>F-001</t>
        </is>
      </c>
      <c r="B6" s="26" t="inlineStr">
        <is>
          <t>2026-03-18</t>
        </is>
      </c>
      <c r="C6" s="26" t="inlineStr">
        <is>
          <t>Coalition statement after roundtable</t>
        </is>
      </c>
      <c r="D6" s="26" t="inlineStr">
        <is>
          <t>Third-party signal</t>
        </is>
      </c>
      <c r="E6" s="26" t="n">
        <v>4</v>
      </c>
      <c r="F6" s="26" t="n">
        <v>4</v>
      </c>
      <c r="G6" s="26" t="n">
        <v>4</v>
      </c>
      <c r="H6" s="26" t="n">
        <v>3</v>
      </c>
      <c r="I6" s="26" t="inlineStr">
        <is>
          <t>Supportive tone reduced reputational attack surface</t>
        </is>
      </c>
      <c r="J6" s="26" t="inlineStr">
        <is>
          <t>A. Smith</t>
        </is>
      </c>
    </row>
    <row r="7" ht="27.75" customHeight="1" s="17">
      <c r="A7" s="26" t="inlineStr">
        <is>
          <t>F-002</t>
        </is>
      </c>
      <c r="B7" s="26" t="inlineStr">
        <is>
          <t>2026-03-10</t>
        </is>
      </c>
      <c r="C7" s="26" t="inlineStr">
        <is>
          <t>Regional paper editorial</t>
        </is>
      </c>
      <c r="D7" s="26" t="inlineStr">
        <is>
          <t>Media signal</t>
        </is>
      </c>
      <c r="E7" s="26" t="n">
        <v>4</v>
      </c>
      <c r="F7" s="26" t="n">
        <v>4</v>
      </c>
      <c r="G7" s="26" t="n">
        <v>3</v>
      </c>
      <c r="H7" s="26" t="n">
        <v>4</v>
      </c>
      <c r="I7" s="26" t="inlineStr">
        <is>
          <t>Editorial framed the oncology unit as a service resilience investment</t>
        </is>
      </c>
      <c r="J7" s="26" t="inlineStr">
        <is>
          <t>R. Khan</t>
        </is>
      </c>
    </row>
    <row r="8" ht="18" customHeight="1" s="17">
      <c r="A8" s="26" t="inlineStr">
        <is>
          <t>F-002</t>
        </is>
      </c>
      <c r="B8" s="26" t="inlineStr">
        <is>
          <t>2026-03-17</t>
        </is>
      </c>
      <c r="C8" s="26" t="inlineStr">
        <is>
          <t>Committee member feedback</t>
        </is>
      </c>
      <c r="D8" s="26" t="inlineStr">
        <is>
          <t>Political signal</t>
        </is>
      </c>
      <c r="E8" s="26" t="n">
        <v>4</v>
      </c>
      <c r="F8" s="26" t="n">
        <v>5</v>
      </c>
      <c r="G8" s="26" t="n">
        <v>4</v>
      </c>
      <c r="H8" s="26" t="n">
        <v>4</v>
      </c>
      <c r="I8" s="26" t="inlineStr">
        <is>
          <t>Two undecided members shifted toward the capital allocation case</t>
        </is>
      </c>
      <c r="J8" s="26" t="inlineStr">
        <is>
          <t>R. Khan</t>
        </is>
      </c>
    </row>
    <row r="9" ht="18" customHeight="1" s="17">
      <c r="A9" s="26" t="inlineStr">
        <is>
          <t>F-003</t>
        </is>
      </c>
      <c r="B9" s="26" t="inlineStr">
        <is>
          <t>2026-03-11</t>
        </is>
      </c>
      <c r="C9" s="26" t="inlineStr">
        <is>
          <t>Treasury meeting readout</t>
        </is>
      </c>
      <c r="D9" s="26" t="inlineStr">
        <is>
          <t>Policy signal</t>
        </is>
      </c>
      <c r="E9" s="26" t="n">
        <v>3</v>
      </c>
      <c r="F9" s="26" t="n">
        <v>5</v>
      </c>
      <c r="G9" s="26" t="n">
        <v>3</v>
      </c>
      <c r="H9" s="26" t="n">
        <v>3</v>
      </c>
      <c r="I9" s="26" t="inlineStr">
        <is>
          <t>Officials acknowledged implementation risk but kept fiscal caution</t>
        </is>
      </c>
      <c r="J9" s="26" t="inlineStr">
        <is>
          <t>L. Chen</t>
        </is>
      </c>
    </row>
    <row r="10" ht="18" customHeight="1" s="17">
      <c r="A10" s="26" t="inlineStr">
        <is>
          <t>F-003</t>
        </is>
      </c>
      <c r="B10" s="26" t="inlineStr">
        <is>
          <t>2026-03-19</t>
        </is>
      </c>
      <c r="C10" s="26" t="inlineStr">
        <is>
          <t>Trade association newsletter pickup</t>
        </is>
      </c>
      <c r="D10" s="26" t="inlineStr">
        <is>
          <t>Stakeholder signal</t>
        </is>
      </c>
      <c r="E10" s="26" t="n">
        <v>3</v>
      </c>
      <c r="F10" s="26" t="n">
        <v>4</v>
      </c>
      <c r="G10" s="26" t="n">
        <v>2</v>
      </c>
      <c r="H10" s="26" t="n">
        <v>2</v>
      </c>
      <c r="I10" s="26" t="inlineStr">
        <is>
          <t>The phased approach landed internally but not yet with government audiences</t>
        </is>
      </c>
      <c r="J10" s="26" t="inlineStr">
        <is>
          <t>L. Chen</t>
        </is>
      </c>
    </row>
    <row r="11" ht="18" customHeight="1" s="17">
      <c r="A11" s="26" t="inlineStr">
        <is>
          <t>F-004</t>
        </is>
      </c>
      <c r="B11" s="26" t="inlineStr">
        <is>
          <t>2026-03-13</t>
        </is>
      </c>
      <c r="C11" s="26" t="inlineStr">
        <is>
          <t>Local hearing preview article</t>
        </is>
      </c>
      <c r="D11" s="26" t="inlineStr">
        <is>
          <t>Media signal</t>
        </is>
      </c>
      <c r="E11" s="26" t="n">
        <v>3</v>
      </c>
      <c r="F11" s="26" t="n">
        <v>4</v>
      </c>
      <c r="G11" s="26" t="n">
        <v>3</v>
      </c>
      <c r="H11" s="26" t="n">
        <v>3</v>
      </c>
      <c r="I11" s="26" t="inlineStr">
        <is>
          <t>Coverage balanced economic benefits with continuing local objections</t>
        </is>
      </c>
      <c r="J11" s="26" t="inlineStr">
        <is>
          <t>M. Rossi</t>
        </is>
      </c>
    </row>
    <row r="12" ht="18" customHeight="1" s="17">
      <c r="A12" s="26" t="inlineStr">
        <is>
          <t>F-004</t>
        </is>
      </c>
      <c r="B12" s="26" t="inlineStr">
        <is>
          <t>2026-03-20</t>
        </is>
      </c>
      <c r="C12" s="26" t="inlineStr">
        <is>
          <t>Chamber endorsement letter</t>
        </is>
      </c>
      <c r="D12" s="26" t="inlineStr">
        <is>
          <t>Third-party signal</t>
        </is>
      </c>
      <c r="E12" s="26" t="n">
        <v>4</v>
      </c>
      <c r="F12" s="26" t="n">
        <v>4</v>
      </c>
      <c r="G12" s="26" t="n">
        <v>4</v>
      </c>
      <c r="H12" s="26" t="n">
        <v>3</v>
      </c>
      <c r="I12" s="26" t="inlineStr">
        <is>
          <t>Provides credible local economic support ahead of hearings</t>
        </is>
      </c>
      <c r="J12" s="26" t="inlineStr">
        <is>
          <t>M. Rossi</t>
        </is>
      </c>
    </row>
    <row r="13" ht="18" customHeight="1" s="17">
      <c r="A13" s="26" t="inlineStr">
        <is>
          <t>F-005</t>
        </is>
      </c>
      <c r="B13" s="26" t="inlineStr">
        <is>
          <t>2026-03-14</t>
        </is>
      </c>
      <c r="C13" s="26" t="inlineStr">
        <is>
          <t>Departmental readout</t>
        </is>
      </c>
      <c r="D13" s="26" t="inlineStr">
        <is>
          <t>Policy signal</t>
        </is>
      </c>
      <c r="E13" s="26" t="n">
        <v>4</v>
      </c>
      <c r="F13" s="26" t="n">
        <v>5</v>
      </c>
      <c r="G13" s="26" t="n">
        <v>4</v>
      </c>
      <c r="H13" s="26" t="n">
        <v>4</v>
      </c>
      <c r="I13" s="26" t="inlineStr">
        <is>
          <t>Officials asked for revised wording rather than rejecting the ask</t>
        </is>
      </c>
      <c r="J13" s="26" t="inlineStr">
        <is>
          <t>J. Walker</t>
        </is>
      </c>
    </row>
    <row r="14" ht="18" customHeight="1" s="17">
      <c r="A14" s="26" t="inlineStr">
        <is>
          <t>F-005</t>
        </is>
      </c>
      <c r="B14" s="26" t="inlineStr">
        <is>
          <t>2026-03-21</t>
        </is>
      </c>
      <c r="C14" s="26" t="inlineStr">
        <is>
          <t>Provider federation comment</t>
        </is>
      </c>
      <c r="D14" s="26" t="inlineStr">
        <is>
          <t>Stakeholder signal</t>
        </is>
      </c>
      <c r="E14" s="26" t="n">
        <v>4</v>
      </c>
      <c r="F14" s="26" t="n">
        <v>4</v>
      </c>
      <c r="G14" s="26" t="n">
        <v>4</v>
      </c>
      <c r="H14" s="26" t="n">
        <v>3</v>
      </c>
      <c r="I14" s="26" t="inlineStr">
        <is>
          <t>Public comment signalled conditional support for compromise</t>
        </is>
      </c>
      <c r="J14" s="26" t="inlineStr">
        <is>
          <t>J. Walker</t>
        </is>
      </c>
    </row>
    <row r="15" ht="18" customHeight="1" s="17">
      <c r="A15" s="26" t="inlineStr">
        <is>
          <t>F-006</t>
        </is>
      </c>
      <c r="B15" s="26" t="inlineStr">
        <is>
          <t>2026-03-18</t>
        </is>
      </c>
      <c r="C15" s="26" t="inlineStr">
        <is>
          <t>Supervisor follow-up email</t>
        </is>
      </c>
      <c r="D15" s="26" t="inlineStr">
        <is>
          <t>Regulatory signal</t>
        </is>
      </c>
      <c r="E15" s="26" t="n">
        <v>4</v>
      </c>
      <c r="F15" s="26" t="n">
        <v>5</v>
      </c>
      <c r="G15" s="26" t="n">
        <v>4</v>
      </c>
      <c r="H15" s="26" t="n">
        <v>3</v>
      </c>
      <c r="I15" s="26" t="inlineStr">
        <is>
          <t>Signals willingness to examine calibrated relief options</t>
        </is>
      </c>
      <c r="J15" s="26" t="inlineStr">
        <is>
          <t>S. Dubois</t>
        </is>
      </c>
    </row>
    <row r="16" ht="18" customHeight="1" s="17">
      <c r="A16" s="26" t="inlineStr">
        <is>
          <t>F-006</t>
        </is>
      </c>
      <c r="B16" s="26" t="inlineStr">
        <is>
          <t>2026-03-22</t>
        </is>
      </c>
      <c r="C16" s="26" t="inlineStr">
        <is>
          <t>Association note to members</t>
        </is>
      </c>
      <c r="D16" s="26" t="inlineStr">
        <is>
          <t>Industry signal</t>
        </is>
      </c>
      <c r="E16" s="26" t="n">
        <v>4</v>
      </c>
      <c r="F16" s="26" t="n">
        <v>4</v>
      </c>
      <c r="G16" s="26" t="n">
        <v>3</v>
      </c>
      <c r="H16" s="26" t="n">
        <v>3</v>
      </c>
      <c r="I16" s="26" t="inlineStr">
        <is>
          <t>Proportionality framing is now sticking across the sector</t>
        </is>
      </c>
      <c r="J16" s="26" t="inlineStr">
        <is>
          <t>S. Dubois</t>
        </is>
      </c>
    </row>
    <row r="17" ht="18" customHeight="1" s="17">
      <c r="A17" s="26" t="n"/>
      <c r="B17" s="26" t="n"/>
      <c r="C17" s="26" t="n"/>
      <c r="D17" s="26" t="n"/>
      <c r="E17" s="26" t="n"/>
      <c r="F17" s="26" t="n"/>
      <c r="G17" s="26" t="n"/>
      <c r="H17" s="26" t="n"/>
      <c r="I17" s="26" t="n"/>
      <c r="J17" s="26" t="n"/>
    </row>
    <row r="18" ht="18" customHeight="1" s="17">
      <c r="A18" s="26" t="n"/>
      <c r="B18" s="26" t="n"/>
      <c r="C18" s="26" t="n"/>
      <c r="D18" s="26" t="n"/>
      <c r="E18" s="26" t="n"/>
      <c r="F18" s="26" t="n"/>
      <c r="G18" s="26" t="n"/>
      <c r="H18" s="26" t="n"/>
      <c r="I18" s="26" t="n"/>
      <c r="J18" s="26" t="n"/>
    </row>
    <row r="19" ht="18" customHeight="1" s="17">
      <c r="A19" s="26" t="n"/>
      <c r="B19" s="26" t="n"/>
      <c r="C19" s="26" t="n"/>
      <c r="D19" s="26" t="n"/>
      <c r="E19" s="26" t="n"/>
      <c r="F19" s="26" t="n"/>
      <c r="G19" s="26" t="n"/>
      <c r="H19" s="26" t="n"/>
      <c r="I19" s="26" t="n"/>
      <c r="J19" s="26" t="n"/>
    </row>
    <row r="20" ht="18" customHeight="1" s="17">
      <c r="A20" s="26" t="n"/>
      <c r="B20" s="26" t="n"/>
      <c r="C20" s="26" t="n"/>
      <c r="D20" s="26" t="n"/>
      <c r="E20" s="26" t="n"/>
      <c r="F20" s="26" t="n"/>
      <c r="G20" s="26" t="n"/>
      <c r="H20" s="26" t="n"/>
      <c r="I20" s="26" t="n"/>
      <c r="J20" s="26" t="n"/>
    </row>
    <row r="21" ht="18" customHeight="1" s="17">
      <c r="A21" s="26" t="n"/>
      <c r="B21" s="26" t="n"/>
      <c r="C21" s="26" t="n"/>
      <c r="D21" s="26" t="n"/>
      <c r="E21" s="26" t="n"/>
      <c r="F21" s="26" t="n"/>
      <c r="G21" s="26" t="n"/>
      <c r="H21" s="26" t="n"/>
      <c r="I21" s="26" t="n"/>
      <c r="J21" s="26" t="n"/>
    </row>
    <row r="22" ht="18" customHeight="1" s="17">
      <c r="A22" s="26" t="n"/>
      <c r="B22" s="26" t="n"/>
      <c r="C22" s="26" t="n"/>
      <c r="D22" s="26" t="n"/>
      <c r="E22" s="26" t="n"/>
      <c r="F22" s="26" t="n"/>
      <c r="G22" s="26" t="n"/>
      <c r="H22" s="26" t="n"/>
      <c r="I22" s="26" t="n"/>
      <c r="J22" s="26" t="n"/>
    </row>
    <row r="23" ht="18" customHeight="1" s="17">
      <c r="A23" s="26" t="n"/>
      <c r="B23" s="26" t="n"/>
      <c r="C23" s="26" t="n"/>
      <c r="D23" s="26" t="n"/>
      <c r="E23" s="26" t="n"/>
      <c r="F23" s="26" t="n"/>
      <c r="G23" s="26" t="n"/>
      <c r="H23" s="26" t="n"/>
      <c r="I23" s="26" t="n"/>
      <c r="J23" s="26" t="n"/>
    </row>
    <row r="24" ht="18" customHeight="1" s="17">
      <c r="A24" s="26" t="n"/>
      <c r="B24" s="26" t="n"/>
      <c r="C24" s="26" t="n"/>
      <c r="D24" s="26" t="n"/>
      <c r="E24" s="26" t="n"/>
      <c r="F24" s="26" t="n"/>
      <c r="G24" s="26" t="n"/>
      <c r="H24" s="26" t="n"/>
      <c r="I24" s="26" t="n"/>
      <c r="J24" s="26" t="n"/>
    </row>
    <row r="25" ht="18" customHeight="1" s="17">
      <c r="A25" s="26" t="n"/>
      <c r="B25" s="26" t="n"/>
      <c r="C25" s="26" t="n"/>
      <c r="D25" s="26" t="n"/>
      <c r="E25" s="26" t="n"/>
      <c r="F25" s="26" t="n"/>
      <c r="G25" s="26" t="n"/>
      <c r="H25" s="26" t="n"/>
      <c r="I25" s="26" t="n"/>
      <c r="J25" s="26" t="n"/>
    </row>
    <row r="26" ht="18" customHeight="1" s="17">
      <c r="A26" s="26" t="n"/>
      <c r="B26" s="26" t="n"/>
      <c r="C26" s="26" t="n"/>
      <c r="D26" s="26" t="n"/>
      <c r="E26" s="26" t="n"/>
      <c r="F26" s="26" t="n"/>
      <c r="G26" s="26" t="n"/>
      <c r="H26" s="26" t="n"/>
      <c r="I26" s="26" t="n"/>
      <c r="J26" s="26" t="n"/>
    </row>
    <row r="27" ht="18" customHeight="1" s="17">
      <c r="A27" s="26" t="n"/>
      <c r="B27" s="26" t="n"/>
      <c r="C27" s="26" t="n"/>
      <c r="D27" s="26" t="n"/>
      <c r="E27" s="26" t="n"/>
      <c r="F27" s="26" t="n"/>
      <c r="G27" s="26" t="n"/>
      <c r="H27" s="26" t="n"/>
      <c r="I27" s="26" t="n"/>
      <c r="J27" s="26" t="n"/>
    </row>
    <row r="28" ht="18" customHeight="1" s="17">
      <c r="A28" s="26" t="n"/>
      <c r="B28" s="26" t="n"/>
      <c r="C28" s="26" t="n"/>
      <c r="D28" s="26" t="n"/>
      <c r="E28" s="26" t="n"/>
      <c r="F28" s="26" t="n"/>
      <c r="G28" s="26" t="n"/>
      <c r="H28" s="26" t="n"/>
      <c r="I28" s="26" t="n"/>
      <c r="J28" s="26" t="n"/>
    </row>
    <row r="29" ht="18" customHeight="1" s="17">
      <c r="A29" s="26" t="n"/>
      <c r="B29" s="26" t="n"/>
      <c r="C29" s="26" t="n"/>
      <c r="D29" s="26" t="n"/>
      <c r="E29" s="26" t="n"/>
      <c r="F29" s="26" t="n"/>
      <c r="G29" s="26" t="n"/>
      <c r="H29" s="26" t="n"/>
      <c r="I29" s="26" t="n"/>
      <c r="J29" s="26" t="n"/>
    </row>
    <row r="30" ht="18" customHeight="1" s="17">
      <c r="A30" s="26" t="n"/>
      <c r="B30" s="26" t="n"/>
      <c r="C30" s="26" t="n"/>
      <c r="D30" s="26" t="n"/>
      <c r="E30" s="26" t="n"/>
      <c r="F30" s="26" t="n"/>
      <c r="G30" s="26" t="n"/>
      <c r="H30" s="26" t="n"/>
      <c r="I30" s="26" t="n"/>
      <c r="J30" s="26" t="n"/>
    </row>
    <row r="31" ht="18" customHeight="1" s="17">
      <c r="A31" s="26" t="n"/>
      <c r="B31" s="26" t="n"/>
      <c r="C31" s="26" t="n"/>
      <c r="D31" s="26" t="n"/>
      <c r="E31" s="26" t="n"/>
      <c r="F31" s="26" t="n"/>
      <c r="G31" s="26" t="n"/>
      <c r="H31" s="26" t="n"/>
      <c r="I31" s="26" t="n"/>
      <c r="J31" s="26" t="n"/>
    </row>
    <row r="32" ht="18" customHeight="1" s="17">
      <c r="A32" s="26" t="n"/>
      <c r="B32" s="26" t="n"/>
      <c r="C32" s="26" t="n"/>
      <c r="D32" s="26" t="n"/>
      <c r="E32" s="26" t="n"/>
      <c r="F32" s="26" t="n"/>
      <c r="G32" s="26" t="n"/>
      <c r="H32" s="26" t="n"/>
      <c r="I32" s="26" t="n"/>
      <c r="J32" s="26" t="n"/>
    </row>
    <row r="33" ht="18" customHeight="1" s="17">
      <c r="A33" s="26" t="n"/>
      <c r="B33" s="26" t="n"/>
      <c r="C33" s="26" t="n"/>
      <c r="D33" s="26" t="n"/>
      <c r="E33" s="26" t="n"/>
      <c r="F33" s="26" t="n"/>
      <c r="G33" s="26" t="n"/>
      <c r="H33" s="26" t="n"/>
      <c r="I33" s="26" t="n"/>
      <c r="J33" s="26" t="n"/>
    </row>
    <row r="34" ht="18" customHeight="1" s="17">
      <c r="A34" s="26" t="n"/>
      <c r="B34" s="26" t="n"/>
      <c r="C34" s="26" t="n"/>
      <c r="D34" s="26" t="n"/>
      <c r="E34" s="26" t="n"/>
      <c r="F34" s="26" t="n"/>
      <c r="G34" s="26" t="n"/>
      <c r="H34" s="26" t="n"/>
      <c r="I34" s="26" t="n"/>
      <c r="J34" s="26" t="n"/>
    </row>
    <row r="35" ht="18" customHeight="1" s="17">
      <c r="A35" s="26" t="n"/>
      <c r="B35" s="26" t="n"/>
      <c r="C35" s="26" t="n"/>
      <c r="D35" s="26" t="n"/>
      <c r="E35" s="26" t="n"/>
      <c r="F35" s="26" t="n"/>
      <c r="G35" s="26" t="n"/>
      <c r="H35" s="26" t="n"/>
      <c r="I35" s="26" t="n"/>
      <c r="J35" s="26" t="n"/>
    </row>
    <row r="36" ht="18" customHeight="1" s="17">
      <c r="A36" s="26" t="n"/>
      <c r="B36" s="26" t="n"/>
      <c r="C36" s="26" t="n"/>
      <c r="D36" s="26" t="n"/>
      <c r="E36" s="26" t="n"/>
      <c r="F36" s="26" t="n"/>
      <c r="G36" s="26" t="n"/>
      <c r="H36" s="26" t="n"/>
      <c r="I36" s="26" t="n"/>
      <c r="J36" s="26" t="n"/>
    </row>
    <row r="37" ht="18" customHeight="1" s="17">
      <c r="A37" s="26" t="n"/>
      <c r="B37" s="26" t="n"/>
      <c r="C37" s="26" t="n"/>
      <c r="D37" s="26" t="n"/>
      <c r="E37" s="26" t="n"/>
      <c r="F37" s="26" t="n"/>
      <c r="G37" s="26" t="n"/>
      <c r="H37" s="26" t="n"/>
      <c r="I37" s="26" t="n"/>
      <c r="J37" s="26" t="n"/>
    </row>
    <row r="38" ht="18" customHeight="1" s="17">
      <c r="A38" s="26" t="n"/>
      <c r="B38" s="26" t="n"/>
      <c r="C38" s="26" t="n"/>
      <c r="D38" s="26" t="n"/>
      <c r="E38" s="26" t="n"/>
      <c r="F38" s="26" t="n"/>
      <c r="G38" s="26" t="n"/>
      <c r="H38" s="26" t="n"/>
      <c r="I38" s="26" t="n"/>
      <c r="J38" s="26" t="n"/>
    </row>
    <row r="39" ht="18" customHeight="1" s="17">
      <c r="A39" s="26" t="n"/>
      <c r="B39" s="26" t="n"/>
      <c r="C39" s="26" t="n"/>
      <c r="D39" s="26" t="n"/>
      <c r="E39" s="26" t="n"/>
      <c r="F39" s="26" t="n"/>
      <c r="G39" s="26" t="n"/>
      <c r="H39" s="26" t="n"/>
      <c r="I39" s="26" t="n"/>
      <c r="J39" s="26" t="n"/>
    </row>
    <row r="40" ht="18" customHeight="1" s="17">
      <c r="A40" s="26" t="n"/>
      <c r="B40" s="26" t="n"/>
      <c r="C40" s="26" t="n"/>
      <c r="D40" s="26" t="n"/>
      <c r="E40" s="26" t="n"/>
      <c r="F40" s="26" t="n"/>
      <c r="G40" s="26" t="n"/>
      <c r="H40" s="26" t="n"/>
      <c r="I40" s="26" t="n"/>
      <c r="J40" s="26" t="n"/>
    </row>
    <row r="41" ht="18" customHeight="1" s="17">
      <c r="A41" s="26" t="n"/>
      <c r="B41" s="26" t="n"/>
      <c r="C41" s="26" t="n"/>
      <c r="D41" s="26" t="n"/>
      <c r="E41" s="26" t="n"/>
      <c r="F41" s="26" t="n"/>
      <c r="G41" s="26" t="n"/>
      <c r="H41" s="26" t="n"/>
      <c r="I41" s="26" t="n"/>
      <c r="J41" s="26" t="n"/>
    </row>
    <row r="42" ht="18" customHeight="1" s="17">
      <c r="A42" s="26" t="n"/>
      <c r="B42" s="26" t="n"/>
      <c r="C42" s="26" t="n"/>
      <c r="D42" s="26" t="n"/>
      <c r="E42" s="26" t="n"/>
      <c r="F42" s="26" t="n"/>
      <c r="G42" s="26" t="n"/>
      <c r="H42" s="26" t="n"/>
      <c r="I42" s="26" t="n"/>
      <c r="J42" s="26" t="n"/>
    </row>
    <row r="43" ht="18" customHeight="1" s="17">
      <c r="A43" s="26" t="n"/>
      <c r="B43" s="26" t="n"/>
      <c r="C43" s="26" t="n"/>
      <c r="D43" s="26" t="n"/>
      <c r="E43" s="26" t="n"/>
      <c r="F43" s="26" t="n"/>
      <c r="G43" s="26" t="n"/>
      <c r="H43" s="26" t="n"/>
      <c r="I43" s="26" t="n"/>
      <c r="J43" s="26" t="n"/>
    </row>
    <row r="44" ht="18" customHeight="1" s="17">
      <c r="A44" s="26" t="n"/>
      <c r="B44" s="26" t="n"/>
      <c r="C44" s="26" t="n"/>
      <c r="D44" s="26" t="n"/>
      <c r="E44" s="26" t="n"/>
      <c r="F44" s="26" t="n"/>
      <c r="G44" s="26" t="n"/>
      <c r="H44" s="26" t="n"/>
      <c r="I44" s="26" t="n"/>
      <c r="J44" s="26" t="n"/>
    </row>
    <row r="45" ht="18" customHeight="1" s="17">
      <c r="A45" s="26" t="n"/>
      <c r="B45" s="26" t="n"/>
      <c r="C45" s="26" t="n"/>
      <c r="D45" s="26" t="n"/>
      <c r="E45" s="26" t="n"/>
      <c r="F45" s="26" t="n"/>
      <c r="G45" s="26" t="n"/>
      <c r="H45" s="26" t="n"/>
      <c r="I45" s="26" t="n"/>
      <c r="J45" s="26" t="n"/>
    </row>
    <row r="46" ht="18" customHeight="1" s="17">
      <c r="A46" s="26" t="n"/>
      <c r="B46" s="26" t="n"/>
      <c r="C46" s="26" t="n"/>
      <c r="D46" s="26" t="n"/>
      <c r="E46" s="26" t="n"/>
      <c r="F46" s="26" t="n"/>
      <c r="G46" s="26" t="n"/>
      <c r="H46" s="26" t="n"/>
      <c r="I46" s="26" t="n"/>
      <c r="J46" s="26" t="n"/>
    </row>
    <row r="47" ht="18" customHeight="1" s="17">
      <c r="A47" s="26" t="n"/>
      <c r="B47" s="26" t="n"/>
      <c r="C47" s="26" t="n"/>
      <c r="D47" s="26" t="n"/>
      <c r="E47" s="26" t="n"/>
      <c r="F47" s="26" t="n"/>
      <c r="G47" s="26" t="n"/>
      <c r="H47" s="26" t="n"/>
      <c r="I47" s="26" t="n"/>
      <c r="J47" s="26" t="n"/>
    </row>
    <row r="48" ht="18" customHeight="1" s="17">
      <c r="A48" s="26" t="n"/>
      <c r="B48" s="26" t="n"/>
      <c r="C48" s="26" t="n"/>
      <c r="D48" s="26" t="n"/>
      <c r="E48" s="26" t="n"/>
      <c r="F48" s="26" t="n"/>
      <c r="G48" s="26" t="n"/>
      <c r="H48" s="26" t="n"/>
      <c r="I48" s="26" t="n"/>
      <c r="J48" s="26" t="n"/>
    </row>
    <row r="49" ht="18" customHeight="1" s="17">
      <c r="A49" s="26" t="n"/>
      <c r="B49" s="26" t="n"/>
      <c r="C49" s="26" t="n"/>
      <c r="D49" s="26" t="n"/>
      <c r="E49" s="26" t="n"/>
      <c r="F49" s="26" t="n"/>
      <c r="G49" s="26" t="n"/>
      <c r="H49" s="26" t="n"/>
      <c r="I49" s="26" t="n"/>
      <c r="J49" s="26" t="n"/>
    </row>
    <row r="50" ht="18" customHeight="1" s="17">
      <c r="A50" s="26" t="n"/>
      <c r="B50" s="26" t="n"/>
      <c r="C50" s="26" t="n"/>
      <c r="D50" s="26" t="n"/>
      <c r="E50" s="26" t="n"/>
      <c r="F50" s="26" t="n"/>
      <c r="G50" s="26" t="n"/>
      <c r="H50" s="26" t="n"/>
      <c r="I50" s="26" t="n"/>
      <c r="J50" s="26" t="n"/>
    </row>
    <row r="51" ht="18" customHeight="1" s="17">
      <c r="A51" s="26" t="n"/>
      <c r="B51" s="26" t="n"/>
      <c r="C51" s="26" t="n"/>
      <c r="D51" s="26" t="n"/>
      <c r="E51" s="26" t="n"/>
      <c r="F51" s="26" t="n"/>
      <c r="G51" s="26" t="n"/>
      <c r="H51" s="26" t="n"/>
      <c r="I51" s="26" t="n"/>
      <c r="J51" s="26" t="n"/>
    </row>
    <row r="52" ht="18" customHeight="1" s="17">
      <c r="A52" s="26" t="n"/>
      <c r="B52" s="26" t="n"/>
      <c r="C52" s="26" t="n"/>
      <c r="D52" s="26" t="n"/>
      <c r="E52" s="26" t="n"/>
      <c r="F52" s="26" t="n"/>
      <c r="G52" s="26" t="n"/>
      <c r="H52" s="26" t="n"/>
      <c r="I52" s="26" t="n"/>
      <c r="J52" s="26" t="n"/>
    </row>
    <row r="53" ht="18" customHeight="1" s="17">
      <c r="A53" s="26" t="n"/>
      <c r="B53" s="26" t="n"/>
      <c r="C53" s="26" t="n"/>
      <c r="D53" s="26" t="n"/>
      <c r="E53" s="26" t="n"/>
      <c r="F53" s="26" t="n"/>
      <c r="G53" s="26" t="n"/>
      <c r="H53" s="26" t="n"/>
      <c r="I53" s="26" t="n"/>
      <c r="J53" s="26" t="n"/>
    </row>
    <row r="54" ht="18" customHeight="1" s="17">
      <c r="A54" s="26" t="n"/>
      <c r="B54" s="26" t="n"/>
      <c r="C54" s="26" t="n"/>
      <c r="D54" s="26" t="n"/>
      <c r="E54" s="26" t="n"/>
      <c r="F54" s="26" t="n"/>
      <c r="G54" s="26" t="n"/>
      <c r="H54" s="26" t="n"/>
      <c r="I54" s="26" t="n"/>
      <c r="J54" s="26" t="n"/>
    </row>
    <row r="55" ht="18" customHeight="1" s="17">
      <c r="A55" s="26" t="n"/>
      <c r="B55" s="26" t="n"/>
      <c r="C55" s="26" t="n"/>
      <c r="D55" s="26" t="n"/>
      <c r="E55" s="26" t="n"/>
      <c r="F55" s="26" t="n"/>
      <c r="G55" s="26" t="n"/>
      <c r="H55" s="26" t="n"/>
      <c r="I55" s="26" t="n"/>
      <c r="J55" s="26" t="n"/>
    </row>
    <row r="56" ht="18" customHeight="1" s="17">
      <c r="A56" s="26" t="n"/>
      <c r="B56" s="26" t="n"/>
      <c r="C56" s="26" t="n"/>
      <c r="D56" s="26" t="n"/>
      <c r="E56" s="26" t="n"/>
      <c r="F56" s="26" t="n"/>
      <c r="G56" s="26" t="n"/>
      <c r="H56" s="26" t="n"/>
      <c r="I56" s="26" t="n"/>
      <c r="J56" s="26" t="n"/>
    </row>
    <row r="57" ht="18" customHeight="1" s="17">
      <c r="A57" s="26" t="n"/>
      <c r="B57" s="26" t="n"/>
      <c r="C57" s="26" t="n"/>
      <c r="D57" s="26" t="n"/>
      <c r="E57" s="26" t="n"/>
      <c r="F57" s="26" t="n"/>
      <c r="G57" s="26" t="n"/>
      <c r="H57" s="26" t="n"/>
      <c r="I57" s="26" t="n"/>
      <c r="J57" s="26" t="n"/>
    </row>
    <row r="58" ht="18" customHeight="1" s="17">
      <c r="A58" s="26" t="n"/>
      <c r="B58" s="26" t="n"/>
      <c r="C58" s="26" t="n"/>
      <c r="D58" s="26" t="n"/>
      <c r="E58" s="26" t="n"/>
      <c r="F58" s="26" t="n"/>
      <c r="G58" s="26" t="n"/>
      <c r="H58" s="26" t="n"/>
      <c r="I58" s="26" t="n"/>
      <c r="J58" s="26" t="n"/>
    </row>
    <row r="59" ht="18" customHeight="1" s="17">
      <c r="A59" s="26" t="n"/>
      <c r="B59" s="26" t="n"/>
      <c r="C59" s="26" t="n"/>
      <c r="D59" s="26" t="n"/>
      <c r="E59" s="26" t="n"/>
      <c r="F59" s="26" t="n"/>
      <c r="G59" s="26" t="n"/>
      <c r="H59" s="26" t="n"/>
      <c r="I59" s="26" t="n"/>
      <c r="J59" s="26" t="n"/>
    </row>
    <row r="60" ht="18" customHeight="1" s="17">
      <c r="A60" s="26" t="n"/>
      <c r="B60" s="26" t="n"/>
      <c r="C60" s="26" t="n"/>
      <c r="D60" s="26" t="n"/>
      <c r="E60" s="26" t="n"/>
      <c r="F60" s="26" t="n"/>
      <c r="G60" s="26" t="n"/>
      <c r="H60" s="26" t="n"/>
      <c r="I60" s="26" t="n"/>
      <c r="J60" s="26" t="n"/>
    </row>
    <row r="61" ht="18" customHeight="1" s="17">
      <c r="A61" s="26" t="n"/>
      <c r="B61" s="26" t="n"/>
      <c r="C61" s="26" t="n"/>
      <c r="D61" s="26" t="n"/>
      <c r="E61" s="26" t="n"/>
      <c r="F61" s="26" t="n"/>
      <c r="G61" s="26" t="n"/>
      <c r="H61" s="26" t="n"/>
      <c r="I61" s="26" t="n"/>
      <c r="J61" s="26" t="n"/>
    </row>
    <row r="62" ht="18" customHeight="1" s="17">
      <c r="A62" s="26" t="n"/>
      <c r="B62" s="26" t="n"/>
      <c r="C62" s="26" t="n"/>
      <c r="D62" s="26" t="n"/>
      <c r="E62" s="26" t="n"/>
      <c r="F62" s="26" t="n"/>
      <c r="G62" s="26" t="n"/>
      <c r="H62" s="26" t="n"/>
      <c r="I62" s="26" t="n"/>
      <c r="J62" s="26" t="n"/>
    </row>
    <row r="63" ht="18" customHeight="1" s="17">
      <c r="A63" s="26" t="n"/>
      <c r="B63" s="26" t="n"/>
      <c r="C63" s="26" t="n"/>
      <c r="D63" s="26" t="n"/>
      <c r="E63" s="26" t="n"/>
      <c r="F63" s="26" t="n"/>
      <c r="G63" s="26" t="n"/>
      <c r="H63" s="26" t="n"/>
      <c r="I63" s="26" t="n"/>
      <c r="J63" s="26" t="n"/>
    </row>
    <row r="64" ht="18" customHeight="1" s="17">
      <c r="A64" s="26" t="n"/>
      <c r="B64" s="26" t="n"/>
      <c r="C64" s="26" t="n"/>
      <c r="D64" s="26" t="n"/>
      <c r="E64" s="26" t="n"/>
      <c r="F64" s="26" t="n"/>
      <c r="G64" s="26" t="n"/>
      <c r="H64" s="26" t="n"/>
      <c r="I64" s="26" t="n"/>
      <c r="J64" s="26" t="n"/>
    </row>
    <row r="65" ht="18" customHeight="1" s="17">
      <c r="A65" s="26" t="n"/>
      <c r="B65" s="26" t="n"/>
      <c r="C65" s="26" t="n"/>
      <c r="D65" s="26" t="n"/>
      <c r="E65" s="26" t="n"/>
      <c r="F65" s="26" t="n"/>
      <c r="G65" s="26" t="n"/>
      <c r="H65" s="26" t="n"/>
      <c r="I65" s="26" t="n"/>
      <c r="J65" s="26" t="n"/>
    </row>
    <row r="66" ht="18" customHeight="1" s="17">
      <c r="A66" s="26" t="n"/>
      <c r="B66" s="26" t="n"/>
      <c r="C66" s="26" t="n"/>
      <c r="D66" s="26" t="n"/>
      <c r="E66" s="26" t="n"/>
      <c r="F66" s="26" t="n"/>
      <c r="G66" s="26" t="n"/>
      <c r="H66" s="26" t="n"/>
      <c r="I66" s="26" t="n"/>
      <c r="J66" s="26" t="n"/>
    </row>
    <row r="67" ht="18" customHeight="1" s="17">
      <c r="A67" s="26" t="n"/>
      <c r="B67" s="26" t="n"/>
      <c r="C67" s="26" t="n"/>
      <c r="D67" s="26" t="n"/>
      <c r="E67" s="26" t="n"/>
      <c r="F67" s="26" t="n"/>
      <c r="G67" s="26" t="n"/>
      <c r="H67" s="26" t="n"/>
      <c r="I67" s="26" t="n"/>
      <c r="J67" s="26" t="n"/>
    </row>
    <row r="68" ht="18" customHeight="1" s="17">
      <c r="A68" s="26" t="n"/>
      <c r="B68" s="26" t="n"/>
      <c r="C68" s="26" t="n"/>
      <c r="D68" s="26" t="n"/>
      <c r="E68" s="26" t="n"/>
      <c r="F68" s="26" t="n"/>
      <c r="G68" s="26" t="n"/>
      <c r="H68" s="26" t="n"/>
      <c r="I68" s="26" t="n"/>
      <c r="J68" s="26" t="n"/>
    </row>
    <row r="69" ht="18" customHeight="1" s="17">
      <c r="A69" s="26" t="n"/>
      <c r="B69" s="26" t="n"/>
      <c r="C69" s="26" t="n"/>
      <c r="D69" s="26" t="n"/>
      <c r="E69" s="26" t="n"/>
      <c r="F69" s="26" t="n"/>
      <c r="G69" s="26" t="n"/>
      <c r="H69" s="26" t="n"/>
      <c r="I69" s="26" t="n"/>
      <c r="J69" s="26" t="n"/>
    </row>
    <row r="70" ht="18" customHeight="1" s="17">
      <c r="A70" s="26" t="n"/>
      <c r="B70" s="26" t="n"/>
      <c r="C70" s="26" t="n"/>
      <c r="D70" s="26" t="n"/>
      <c r="E70" s="26" t="n"/>
      <c r="F70" s="26" t="n"/>
      <c r="G70" s="26" t="n"/>
      <c r="H70" s="26" t="n"/>
      <c r="I70" s="26" t="n"/>
      <c r="J70" s="26" t="n"/>
    </row>
    <row r="71" ht="18" customHeight="1" s="17">
      <c r="A71" s="26" t="n"/>
      <c r="B71" s="26" t="n"/>
      <c r="C71" s="26" t="n"/>
      <c r="D71" s="26" t="n"/>
      <c r="E71" s="26" t="n"/>
      <c r="F71" s="26" t="n"/>
      <c r="G71" s="26" t="n"/>
      <c r="H71" s="26" t="n"/>
      <c r="I71" s="26" t="n"/>
      <c r="J71" s="26" t="n"/>
    </row>
    <row r="72" ht="18" customHeight="1" s="17">
      <c r="A72" s="26" t="n"/>
      <c r="B72" s="26" t="n"/>
      <c r="C72" s="26" t="n"/>
      <c r="D72" s="26" t="n"/>
      <c r="E72" s="26" t="n"/>
      <c r="F72" s="26" t="n"/>
      <c r="G72" s="26" t="n"/>
      <c r="H72" s="26" t="n"/>
      <c r="I72" s="26" t="n"/>
      <c r="J72" s="26" t="n"/>
    </row>
    <row r="73" ht="18" customHeight="1" s="17">
      <c r="A73" s="26" t="n"/>
      <c r="B73" s="26" t="n"/>
      <c r="C73" s="26" t="n"/>
      <c r="D73" s="26" t="n"/>
      <c r="E73" s="26" t="n"/>
      <c r="F73" s="26" t="n"/>
      <c r="G73" s="26" t="n"/>
      <c r="H73" s="26" t="n"/>
      <c r="I73" s="26" t="n"/>
      <c r="J73" s="26" t="n"/>
    </row>
    <row r="74" ht="18" customHeight="1" s="17">
      <c r="A74" s="26" t="n"/>
      <c r="B74" s="26" t="n"/>
      <c r="C74" s="26" t="n"/>
      <c r="D74" s="26" t="n"/>
      <c r="E74" s="26" t="n"/>
      <c r="F74" s="26" t="n"/>
      <c r="G74" s="26" t="n"/>
      <c r="H74" s="26" t="n"/>
      <c r="I74" s="26" t="n"/>
      <c r="J74" s="26" t="n"/>
    </row>
    <row r="75" ht="18" customHeight="1" s="17">
      <c r="A75" s="26" t="n"/>
      <c r="B75" s="26" t="n"/>
      <c r="C75" s="26" t="n"/>
      <c r="D75" s="26" t="n"/>
      <c r="E75" s="26" t="n"/>
      <c r="F75" s="26" t="n"/>
      <c r="G75" s="26" t="n"/>
      <c r="H75" s="26" t="n"/>
      <c r="I75" s="26" t="n"/>
      <c r="J75" s="26" t="n"/>
    </row>
    <row r="76" ht="18" customHeight="1" s="17">
      <c r="A76" s="26" t="n"/>
      <c r="B76" s="26" t="n"/>
      <c r="C76" s="26" t="n"/>
      <c r="D76" s="26" t="n"/>
      <c r="E76" s="26" t="n"/>
      <c r="F76" s="26" t="n"/>
      <c r="G76" s="26" t="n"/>
      <c r="H76" s="26" t="n"/>
      <c r="I76" s="26" t="n"/>
      <c r="J76" s="26" t="n"/>
    </row>
    <row r="77" ht="18" customHeight="1" s="17">
      <c r="A77" s="26" t="n"/>
      <c r="B77" s="26" t="n"/>
      <c r="C77" s="26" t="n"/>
      <c r="D77" s="26" t="n"/>
      <c r="E77" s="26" t="n"/>
      <c r="F77" s="26" t="n"/>
      <c r="G77" s="26" t="n"/>
      <c r="H77" s="26" t="n"/>
      <c r="I77" s="26" t="n"/>
      <c r="J77" s="26" t="n"/>
    </row>
    <row r="78" ht="18" customHeight="1" s="17">
      <c r="A78" s="26" t="n"/>
      <c r="B78" s="26" t="n"/>
      <c r="C78" s="26" t="n"/>
      <c r="D78" s="26" t="n"/>
      <c r="E78" s="26" t="n"/>
      <c r="F78" s="26" t="n"/>
      <c r="G78" s="26" t="n"/>
      <c r="H78" s="26" t="n"/>
      <c r="I78" s="26" t="n"/>
      <c r="J78" s="26" t="n"/>
    </row>
    <row r="79" ht="18" customHeight="1" s="17">
      <c r="A79" s="26" t="n"/>
      <c r="B79" s="26" t="n"/>
      <c r="C79" s="26" t="n"/>
      <c r="D79" s="26" t="n"/>
      <c r="E79" s="26" t="n"/>
      <c r="F79" s="26" t="n"/>
      <c r="G79" s="26" t="n"/>
      <c r="H79" s="26" t="n"/>
      <c r="I79" s="26" t="n"/>
      <c r="J79" s="26" t="n"/>
    </row>
    <row r="80" ht="18" customHeight="1" s="17">
      <c r="A80" s="26" t="n"/>
      <c r="B80" s="26" t="n"/>
      <c r="C80" s="26" t="n"/>
      <c r="D80" s="26" t="n"/>
      <c r="E80" s="26" t="n"/>
      <c r="F80" s="26" t="n"/>
      <c r="G80" s="26" t="n"/>
      <c r="H80" s="26" t="n"/>
      <c r="I80" s="26" t="n"/>
      <c r="J80" s="26" t="n"/>
    </row>
    <row r="81" ht="18" customHeight="1" s="17">
      <c r="A81" s="26" t="n"/>
      <c r="B81" s="26" t="n"/>
      <c r="C81" s="26" t="n"/>
      <c r="D81" s="26" t="n"/>
      <c r="E81" s="26" t="n"/>
      <c r="F81" s="26" t="n"/>
      <c r="G81" s="26" t="n"/>
      <c r="H81" s="26" t="n"/>
      <c r="I81" s="26" t="n"/>
      <c r="J81" s="26" t="n"/>
    </row>
    <row r="82" ht="18" customHeight="1" s="17">
      <c r="A82" s="26" t="n"/>
      <c r="B82" s="26" t="n"/>
      <c r="C82" s="26" t="n"/>
      <c r="D82" s="26" t="n"/>
      <c r="E82" s="26" t="n"/>
      <c r="F82" s="26" t="n"/>
      <c r="G82" s="26" t="n"/>
      <c r="H82" s="26" t="n"/>
      <c r="I82" s="26" t="n"/>
      <c r="J82" s="26" t="n"/>
    </row>
    <row r="83" ht="18" customHeight="1" s="17">
      <c r="A83" s="26" t="n"/>
      <c r="B83" s="26" t="n"/>
      <c r="C83" s="26" t="n"/>
      <c r="D83" s="26" t="n"/>
      <c r="E83" s="26" t="n"/>
      <c r="F83" s="26" t="n"/>
      <c r="G83" s="26" t="n"/>
      <c r="H83" s="26" t="n"/>
      <c r="I83" s="26" t="n"/>
      <c r="J83" s="26" t="n"/>
    </row>
    <row r="84" ht="18" customHeight="1" s="17">
      <c r="A84" s="26" t="n"/>
      <c r="B84" s="26" t="n"/>
      <c r="C84" s="26" t="n"/>
      <c r="D84" s="26" t="n"/>
      <c r="E84" s="26" t="n"/>
      <c r="F84" s="26" t="n"/>
      <c r="G84" s="26" t="n"/>
      <c r="H84" s="26" t="n"/>
      <c r="I84" s="26" t="n"/>
      <c r="J84" s="26" t="n"/>
    </row>
  </sheetData>
  <mergeCells count="2">
    <mergeCell ref="A1:J1"/>
    <mergeCell ref="A2:J2"/>
  </mergeCells>
  <dataValidations count="1">
    <dataValidation sqref="E5:H84" showDropDown="0" showInputMessage="0" showErrorMessage="0" allowBlank="1" type="list" errorStyle="stop" operator="between">
      <formula1>"1,2,3,4,5"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193669"/>
    <outlinePr summaryBelow="1" summaryRight="1"/>
    <pageSetUpPr fitToPage="0"/>
  </sheetPr>
  <dimension ref="A1:J69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83203125" defaultRowHeight="15" customHeight="1" zeroHeight="0" outlineLevelRow="0"/>
  <cols>
    <col width="12" customWidth="1" style="16" min="1" max="1"/>
    <col width="28" customWidth="1" style="16" min="2" max="2"/>
    <col width="18" customWidth="1" style="16" min="3" max="3"/>
    <col width="14" customWidth="1" style="16" min="4" max="4"/>
    <col width="24" customWidth="1" style="16" min="5" max="5"/>
    <col width="22" customWidth="1" style="16" min="6" max="6"/>
    <col width="12" customWidth="1" style="16" min="7" max="7"/>
    <col width="14" customWidth="1" style="16" min="8" max="8"/>
    <col width="20" customWidth="1" style="16" min="9" max="9"/>
  </cols>
  <sheetData>
    <row r="1" ht="24" customHeight="1" s="17">
      <c r="A1" s="18" t="inlineStr">
        <is>
          <t>Evidence - record why you believe your work mattered</t>
        </is>
      </c>
    </row>
    <row r="2" ht="18.75" customHeight="1" s="17">
      <c r="A2" s="25" t="inlineStr">
        <is>
          <t>Use this to make confidence explicit. If the evidence base is thin, the model should show that.</t>
        </is>
      </c>
    </row>
    <row r="4" ht="31.5" customHeight="1" s="17">
      <c r="A4" s="21" t="inlineStr">
        <is>
          <t>File ID</t>
        </is>
      </c>
      <c r="B4" s="21" t="inlineStr">
        <is>
          <t>Evidence item</t>
        </is>
      </c>
      <c r="C4" s="21" t="inlineStr">
        <is>
          <t>Evidence type</t>
        </is>
      </c>
      <c r="D4" s="21" t="inlineStr">
        <is>
          <t>Confidence score (1-5)</t>
        </is>
      </c>
      <c r="E4" s="21" t="inlineStr">
        <is>
          <t>What does this support?</t>
        </is>
      </c>
      <c r="F4" s="21" t="inlineStr">
        <is>
          <t>Source / link</t>
        </is>
      </c>
      <c r="G4" s="21" t="inlineStr">
        <is>
          <t>Date</t>
        </is>
      </c>
      <c r="H4" s="21" t="inlineStr">
        <is>
          <t>Owner</t>
        </is>
      </c>
      <c r="I4" s="21" t="inlineStr">
        <is>
          <t>Notes</t>
        </is>
      </c>
    </row>
    <row r="5" ht="21.75" customHeight="1" s="17">
      <c r="A5" s="26" t="inlineStr">
        <is>
          <t>F-001</t>
        </is>
      </c>
      <c r="B5" s="26" t="inlineStr">
        <is>
          <t>Tracked redline retains recycled-content pathway</t>
        </is>
      </c>
      <c r="C5" s="26" t="inlineStr">
        <is>
          <t>Document</t>
        </is>
      </c>
      <c r="D5" s="26" t="n">
        <v>4</v>
      </c>
      <c r="E5" s="26" t="inlineStr">
        <is>
          <t>Outcome movement</t>
        </is>
      </c>
      <c r="F5" s="26" t="inlineStr">
        <is>
          <t>Negotiation tracker</t>
        </is>
      </c>
      <c r="G5" s="26" t="inlineStr">
        <is>
          <t>2026-03-18</t>
        </is>
      </c>
      <c r="H5" s="26" t="inlineStr">
        <is>
          <t>A. Smith</t>
        </is>
      </c>
      <c r="I5" s="26" t="n"/>
      <c r="J5" s="27" t="n"/>
    </row>
    <row r="6" ht="21.75" customHeight="1" s="17">
      <c r="A6" s="26" t="inlineStr">
        <is>
          <t>F-001</t>
        </is>
      </c>
      <c r="B6" s="26" t="inlineStr">
        <is>
          <t>Coalition statement mirrors agreed safeguard framing</t>
        </is>
      </c>
      <c r="C6" s="26" t="inlineStr">
        <is>
          <t>Triangulated signal</t>
        </is>
      </c>
      <c r="D6" s="26" t="n">
        <v>5</v>
      </c>
      <c r="E6" s="26" t="inlineStr">
        <is>
          <t>Narrative traction + stakeholder movement</t>
        </is>
      </c>
      <c r="F6" s="26" t="inlineStr">
        <is>
          <t>Roundtable outputs</t>
        </is>
      </c>
      <c r="G6" s="26" t="inlineStr">
        <is>
          <t>2026-03-18</t>
        </is>
      </c>
      <c r="H6" s="26" t="inlineStr">
        <is>
          <t>A. Smith</t>
        </is>
      </c>
      <c r="I6" s="26" t="n"/>
      <c r="J6" s="27" t="n"/>
    </row>
    <row r="7" ht="27.75" customHeight="1" s="17">
      <c r="A7" s="26" t="inlineStr">
        <is>
          <t>F-002</t>
        </is>
      </c>
      <c r="B7" s="26" t="inlineStr">
        <is>
          <t>Committee chair requested local proof points rather than challenging the core ask</t>
        </is>
      </c>
      <c r="C7" s="26" t="inlineStr">
        <is>
          <t>Meeting note</t>
        </is>
      </c>
      <c r="D7" s="26" t="n">
        <v>4</v>
      </c>
      <c r="E7" s="26" t="inlineStr">
        <is>
          <t>Outcome movement</t>
        </is>
      </c>
      <c r="F7" s="26" t="inlineStr">
        <is>
          <t>Chair meeting note</t>
        </is>
      </c>
      <c r="G7" s="26" t="inlineStr">
        <is>
          <t>2026-03-05</t>
        </is>
      </c>
      <c r="H7" s="26" t="inlineStr">
        <is>
          <t>R. Khan</t>
        </is>
      </c>
      <c r="I7" s="26" t="n"/>
      <c r="J7" s="27" t="n"/>
    </row>
    <row r="8" ht="18" customHeight="1" s="17">
      <c r="A8" s="26" t="inlineStr">
        <is>
          <t>F-002</t>
        </is>
      </c>
      <c r="B8" s="26" t="inlineStr">
        <is>
          <t>Clinician coalition spokespeople used common campaign language</t>
        </is>
      </c>
      <c r="C8" s="26" t="inlineStr">
        <is>
          <t>Triangulated signal</t>
        </is>
      </c>
      <c r="D8" s="26" t="n">
        <v>4</v>
      </c>
      <c r="E8" s="26" t="inlineStr">
        <is>
          <t>Narrative traction</t>
        </is>
      </c>
      <c r="F8" s="26" t="inlineStr">
        <is>
          <t>Media prep notes</t>
        </is>
      </c>
      <c r="G8" s="26" t="inlineStr">
        <is>
          <t>2026-03-13</t>
        </is>
      </c>
      <c r="H8" s="26" t="inlineStr">
        <is>
          <t>R. Khan</t>
        </is>
      </c>
      <c r="I8" s="26" t="n"/>
      <c r="J8" s="27" t="n"/>
    </row>
    <row r="9" ht="18" customHeight="1" s="17">
      <c r="A9" s="26" t="inlineStr">
        <is>
          <t>F-003</t>
        </is>
      </c>
      <c r="B9" s="26" t="inlineStr">
        <is>
          <t>Treasury acknowledged operational risk in bilateral readout</t>
        </is>
      </c>
      <c r="C9" s="26" t="inlineStr">
        <is>
          <t>Meeting note</t>
        </is>
      </c>
      <c r="D9" s="26" t="n">
        <v>3</v>
      </c>
      <c r="E9" s="26" t="inlineStr">
        <is>
          <t>Outcome movement</t>
        </is>
      </c>
      <c r="F9" s="26" t="inlineStr">
        <is>
          <t>Bilateral note</t>
        </is>
      </c>
      <c r="G9" s="26" t="inlineStr">
        <is>
          <t>2026-03-11</t>
        </is>
      </c>
      <c r="H9" s="26" t="inlineStr">
        <is>
          <t>L. Chen</t>
        </is>
      </c>
      <c r="I9" s="26" t="n"/>
      <c r="J9" s="27" t="n"/>
    </row>
    <row r="10" ht="18" customHeight="1" s="17">
      <c r="A10" s="26" t="inlineStr">
        <is>
          <t>F-003</t>
        </is>
      </c>
      <c r="B10" s="26" t="inlineStr">
        <is>
          <t>Coalition maintained common fallback position</t>
        </is>
      </c>
      <c r="C10" s="26" t="inlineStr">
        <is>
          <t>Document</t>
        </is>
      </c>
      <c r="D10" s="26" t="n">
        <v>3</v>
      </c>
      <c r="E10" s="26" t="inlineStr">
        <is>
          <t>Stakeholder movement</t>
        </is>
      </c>
      <c r="F10" s="26" t="inlineStr">
        <is>
          <t>Coalition minutes</t>
        </is>
      </c>
      <c r="G10" s="26" t="inlineStr">
        <is>
          <t>2026-03-14</t>
        </is>
      </c>
      <c r="H10" s="26" t="inlineStr">
        <is>
          <t>L. Chen</t>
        </is>
      </c>
      <c r="I10" s="26" t="n"/>
      <c r="J10" s="27" t="n"/>
    </row>
    <row r="11" ht="18" customHeight="1" s="17">
      <c r="A11" s="26" t="inlineStr">
        <is>
          <t>F-004</t>
        </is>
      </c>
      <c r="B11" s="26" t="inlineStr">
        <is>
          <t>Chamber endorsement letter committed to speaking at hearing</t>
        </is>
      </c>
      <c r="C11" s="26" t="inlineStr">
        <is>
          <t>Document</t>
        </is>
      </c>
      <c r="D11" s="26" t="n">
        <v>4</v>
      </c>
      <c r="E11" s="26" t="inlineStr">
        <is>
          <t>Stakeholder movement</t>
        </is>
      </c>
      <c r="F11" s="26" t="inlineStr">
        <is>
          <t>Chamber letter</t>
        </is>
      </c>
      <c r="G11" s="26" t="inlineStr">
        <is>
          <t>2026-03-20</t>
        </is>
      </c>
      <c r="H11" s="26" t="inlineStr">
        <is>
          <t>M. Rossi</t>
        </is>
      </c>
      <c r="I11" s="26" t="n"/>
      <c r="J11" s="27" t="n"/>
    </row>
    <row r="12" ht="18" customHeight="1" s="17">
      <c r="A12" s="26" t="inlineStr">
        <is>
          <t>F-004</t>
        </is>
      </c>
      <c r="B12" s="26" t="inlineStr">
        <is>
          <t>Residents association questions shifted from principle to mitigation detail</t>
        </is>
      </c>
      <c r="C12" s="26" t="inlineStr">
        <is>
          <t>Observed signal</t>
        </is>
      </c>
      <c r="D12" s="26" t="n">
        <v>3</v>
      </c>
      <c r="E12" s="26" t="inlineStr">
        <is>
          <t>Engagement quality</t>
        </is>
      </c>
      <c r="F12" s="26" t="inlineStr">
        <is>
          <t>Community briefing note</t>
        </is>
      </c>
      <c r="G12" s="26" t="inlineStr">
        <is>
          <t>2026-03-07</t>
        </is>
      </c>
      <c r="H12" s="26" t="inlineStr">
        <is>
          <t>M. Rossi</t>
        </is>
      </c>
      <c r="I12" s="26" t="n"/>
      <c r="J12" s="27" t="n"/>
    </row>
    <row r="13" ht="18" customHeight="1" s="17">
      <c r="A13" s="26" t="inlineStr">
        <is>
          <t>F-005</t>
        </is>
      </c>
      <c r="B13" s="26" t="inlineStr">
        <is>
          <t>Ministerial team requested revised drafting after workshop</t>
        </is>
      </c>
      <c r="C13" s="26" t="inlineStr">
        <is>
          <t>Meeting note</t>
        </is>
      </c>
      <c r="D13" s="26" t="n">
        <v>4</v>
      </c>
      <c r="E13" s="26" t="inlineStr">
        <is>
          <t>Outcome movement</t>
        </is>
      </c>
      <c r="F13" s="26" t="inlineStr">
        <is>
          <t>Workshop note</t>
        </is>
      </c>
      <c r="G13" s="26" t="inlineStr">
        <is>
          <t>2026-03-08</t>
        </is>
      </c>
      <c r="H13" s="26" t="inlineStr">
        <is>
          <t>J. Walker</t>
        </is>
      </c>
      <c r="I13" s="26" t="n"/>
      <c r="J13" s="27" t="n"/>
    </row>
    <row r="14" ht="18" customHeight="1" s="17">
      <c r="A14" s="26" t="inlineStr">
        <is>
          <t>F-005</t>
        </is>
      </c>
      <c r="B14" s="26" t="inlineStr">
        <is>
          <t>Provider federation comment accepted the safeguards frame</t>
        </is>
      </c>
      <c r="C14" s="26" t="inlineStr">
        <is>
          <t>Triangulated signal</t>
        </is>
      </c>
      <c r="D14" s="26" t="n">
        <v>5</v>
      </c>
      <c r="E14" s="26" t="inlineStr">
        <is>
          <t>Narrative traction + stakeholder movement</t>
        </is>
      </c>
      <c r="F14" s="26" t="inlineStr">
        <is>
          <t>Federation note</t>
        </is>
      </c>
      <c r="G14" s="26" t="inlineStr">
        <is>
          <t>2026-03-21</t>
        </is>
      </c>
      <c r="H14" s="26" t="inlineStr">
        <is>
          <t>J. Walker</t>
        </is>
      </c>
      <c r="I14" s="26" t="n"/>
      <c r="J14" s="27" t="n"/>
    </row>
    <row r="15" ht="18" customHeight="1" s="17">
      <c r="A15" s="26" t="inlineStr">
        <is>
          <t>F-006</t>
        </is>
      </c>
      <c r="B15" s="26" t="inlineStr">
        <is>
          <t>Supervisor asked for narrower calibration options rather than rejecting relief</t>
        </is>
      </c>
      <c r="C15" s="26" t="inlineStr">
        <is>
          <t>Meeting note</t>
        </is>
      </c>
      <c r="D15" s="26" t="n">
        <v>4</v>
      </c>
      <c r="E15" s="26" t="inlineStr">
        <is>
          <t>Outcome movement</t>
        </is>
      </c>
      <c r="F15" s="26" t="inlineStr">
        <is>
          <t>Technical session note</t>
        </is>
      </c>
      <c r="G15" s="26" t="inlineStr">
        <is>
          <t>2026-03-09</t>
        </is>
      </c>
      <c r="H15" s="26" t="inlineStr">
        <is>
          <t>S. Dubois</t>
        </is>
      </c>
      <c r="I15" s="26" t="n"/>
      <c r="J15" s="27" t="n"/>
    </row>
    <row r="16" ht="18" customHeight="1" s="17">
      <c r="A16" s="26" t="inlineStr">
        <is>
          <t>F-006</t>
        </is>
      </c>
      <c r="B16" s="26" t="inlineStr">
        <is>
          <t>Association note adopted proportionality framing across member firms</t>
        </is>
      </c>
      <c r="C16" s="26" t="inlineStr">
        <is>
          <t>Document</t>
        </is>
      </c>
      <c r="D16" s="26" t="n">
        <v>4</v>
      </c>
      <c r="E16" s="26" t="inlineStr">
        <is>
          <t>Narrative traction</t>
        </is>
      </c>
      <c r="F16" s="26" t="inlineStr">
        <is>
          <t>Association circular</t>
        </is>
      </c>
      <c r="G16" s="26" t="inlineStr">
        <is>
          <t>2026-03-22</t>
        </is>
      </c>
      <c r="H16" s="26" t="inlineStr">
        <is>
          <t>S. Dubois</t>
        </is>
      </c>
      <c r="I16" s="26" t="n"/>
      <c r="J16" s="27" t="n"/>
    </row>
    <row r="17" ht="18" customHeight="1" s="17">
      <c r="A17" s="26" t="n"/>
      <c r="B17" s="26" t="n"/>
      <c r="C17" s="26" t="n"/>
      <c r="D17" s="26" t="n"/>
      <c r="E17" s="26" t="n"/>
      <c r="F17" s="26" t="n"/>
      <c r="G17" s="26" t="n"/>
      <c r="H17" s="26" t="n"/>
      <c r="I17" s="26" t="n"/>
      <c r="J17" s="27" t="n"/>
    </row>
    <row r="18" ht="18" customHeight="1" s="17">
      <c r="A18" s="26" t="n"/>
      <c r="B18" s="26" t="n"/>
      <c r="C18" s="26" t="n"/>
      <c r="D18" s="26" t="n"/>
      <c r="E18" s="26" t="n"/>
      <c r="F18" s="26" t="n"/>
      <c r="G18" s="26" t="n"/>
      <c r="H18" s="26" t="n"/>
      <c r="I18" s="26" t="n"/>
      <c r="J18" s="27" t="n"/>
    </row>
    <row r="19" ht="18" customHeight="1" s="17">
      <c r="A19" s="26" t="n"/>
      <c r="B19" s="26" t="n"/>
      <c r="C19" s="26" t="n"/>
      <c r="D19" s="26" t="n"/>
      <c r="E19" s="26" t="n"/>
      <c r="F19" s="26" t="n"/>
      <c r="G19" s="26" t="n"/>
      <c r="H19" s="26" t="n"/>
      <c r="I19" s="26" t="n"/>
      <c r="J19" s="27" t="n"/>
    </row>
    <row r="20" ht="18" customHeight="1" s="17">
      <c r="A20" s="26" t="n"/>
      <c r="B20" s="26" t="n"/>
      <c r="C20" s="26" t="n"/>
      <c r="D20" s="26" t="n"/>
      <c r="E20" s="26" t="n"/>
      <c r="F20" s="26" t="n"/>
      <c r="G20" s="26" t="n"/>
      <c r="H20" s="26" t="n"/>
      <c r="I20" s="26" t="n"/>
      <c r="J20" s="27" t="n"/>
    </row>
    <row r="21" ht="18" customHeight="1" s="17">
      <c r="A21" s="26" t="n"/>
      <c r="B21" s="26" t="n"/>
      <c r="C21" s="26" t="n"/>
      <c r="D21" s="26" t="n"/>
      <c r="E21" s="26" t="n"/>
      <c r="F21" s="26" t="n"/>
      <c r="G21" s="26" t="n"/>
      <c r="H21" s="26" t="n"/>
      <c r="I21" s="26" t="n"/>
      <c r="J21" s="27" t="n"/>
    </row>
    <row r="22" ht="18" customHeight="1" s="17">
      <c r="A22" s="26" t="n"/>
      <c r="B22" s="26" t="n"/>
      <c r="C22" s="26" t="n"/>
      <c r="D22" s="26" t="n"/>
      <c r="E22" s="26" t="n"/>
      <c r="F22" s="26" t="n"/>
      <c r="G22" s="26" t="n"/>
      <c r="H22" s="26" t="n"/>
      <c r="I22" s="26" t="n"/>
      <c r="J22" s="27" t="n"/>
    </row>
    <row r="23" ht="18" customHeight="1" s="17">
      <c r="A23" s="26" t="n"/>
      <c r="B23" s="26" t="n"/>
      <c r="C23" s="26" t="n"/>
      <c r="D23" s="26" t="n"/>
      <c r="E23" s="26" t="n"/>
      <c r="F23" s="26" t="n"/>
      <c r="G23" s="26" t="n"/>
      <c r="H23" s="26" t="n"/>
      <c r="I23" s="26" t="n"/>
      <c r="J23" s="27" t="n"/>
    </row>
    <row r="24" ht="18" customHeight="1" s="17">
      <c r="A24" s="26" t="n"/>
      <c r="B24" s="26" t="n"/>
      <c r="C24" s="26" t="n"/>
      <c r="D24" s="26" t="n"/>
      <c r="E24" s="26" t="n"/>
      <c r="F24" s="26" t="n"/>
      <c r="G24" s="26" t="n"/>
      <c r="H24" s="26" t="n"/>
      <c r="I24" s="26" t="n"/>
      <c r="J24" s="27" t="n"/>
    </row>
    <row r="25" ht="18" customHeight="1" s="17">
      <c r="A25" s="26" t="n"/>
      <c r="B25" s="26" t="n"/>
      <c r="C25" s="26" t="n"/>
      <c r="D25" s="26" t="n"/>
      <c r="E25" s="26" t="n"/>
      <c r="F25" s="26" t="n"/>
      <c r="G25" s="26" t="n"/>
      <c r="H25" s="26" t="n"/>
      <c r="I25" s="26" t="n"/>
      <c r="J25" s="27" t="n"/>
    </row>
    <row r="26" ht="18" customHeight="1" s="17">
      <c r="A26" s="26" t="n"/>
      <c r="B26" s="26" t="n"/>
      <c r="C26" s="26" t="n"/>
      <c r="D26" s="26" t="n"/>
      <c r="E26" s="26" t="n"/>
      <c r="F26" s="26" t="n"/>
      <c r="G26" s="26" t="n"/>
      <c r="H26" s="26" t="n"/>
      <c r="I26" s="26" t="n"/>
      <c r="J26" s="27" t="n"/>
    </row>
    <row r="27" ht="18" customHeight="1" s="17">
      <c r="A27" s="26" t="n"/>
      <c r="B27" s="26" t="n"/>
      <c r="C27" s="26" t="n"/>
      <c r="D27" s="26" t="n"/>
      <c r="E27" s="26" t="n"/>
      <c r="F27" s="26" t="n"/>
      <c r="G27" s="26" t="n"/>
      <c r="H27" s="26" t="n"/>
      <c r="I27" s="26" t="n"/>
      <c r="J27" s="27" t="n"/>
    </row>
    <row r="28" ht="18" customHeight="1" s="17">
      <c r="A28" s="26" t="n"/>
      <c r="B28" s="26" t="n"/>
      <c r="C28" s="26" t="n"/>
      <c r="D28" s="26" t="n"/>
      <c r="E28" s="26" t="n"/>
      <c r="F28" s="26" t="n"/>
      <c r="G28" s="26" t="n"/>
      <c r="H28" s="26" t="n"/>
      <c r="I28" s="26" t="n"/>
      <c r="J28" s="27" t="n"/>
    </row>
    <row r="29" ht="18" customHeight="1" s="17">
      <c r="A29" s="26" t="n"/>
      <c r="B29" s="26" t="n"/>
      <c r="C29" s="26" t="n"/>
      <c r="D29" s="26" t="n"/>
      <c r="E29" s="26" t="n"/>
      <c r="F29" s="26" t="n"/>
      <c r="G29" s="26" t="n"/>
      <c r="H29" s="26" t="n"/>
      <c r="I29" s="26" t="n"/>
      <c r="J29" s="27" t="n"/>
    </row>
    <row r="30" ht="18" customHeight="1" s="17">
      <c r="A30" s="26" t="n"/>
      <c r="B30" s="26" t="n"/>
      <c r="C30" s="26" t="n"/>
      <c r="D30" s="26" t="n"/>
      <c r="E30" s="26" t="n"/>
      <c r="F30" s="26" t="n"/>
      <c r="G30" s="26" t="n"/>
      <c r="H30" s="26" t="n"/>
      <c r="I30" s="26" t="n"/>
      <c r="J30" s="27" t="n"/>
    </row>
    <row r="31" ht="18" customHeight="1" s="17">
      <c r="A31" s="26" t="n"/>
      <c r="B31" s="26" t="n"/>
      <c r="C31" s="26" t="n"/>
      <c r="D31" s="26" t="n"/>
      <c r="E31" s="26" t="n"/>
      <c r="F31" s="26" t="n"/>
      <c r="G31" s="26" t="n"/>
      <c r="H31" s="26" t="n"/>
      <c r="I31" s="26" t="n"/>
      <c r="J31" s="27" t="n"/>
    </row>
    <row r="32" ht="18" customHeight="1" s="17">
      <c r="A32" s="26" t="n"/>
      <c r="B32" s="26" t="n"/>
      <c r="C32" s="26" t="n"/>
      <c r="D32" s="26" t="n"/>
      <c r="E32" s="26" t="n"/>
      <c r="F32" s="26" t="n"/>
      <c r="G32" s="26" t="n"/>
      <c r="H32" s="26" t="n"/>
      <c r="I32" s="26" t="n"/>
      <c r="J32" s="27" t="n"/>
    </row>
    <row r="33" ht="18" customHeight="1" s="17">
      <c r="A33" s="26" t="n"/>
      <c r="B33" s="26" t="n"/>
      <c r="C33" s="26" t="n"/>
      <c r="D33" s="26" t="n"/>
      <c r="E33" s="26" t="n"/>
      <c r="F33" s="26" t="n"/>
      <c r="G33" s="26" t="n"/>
      <c r="H33" s="26" t="n"/>
      <c r="I33" s="26" t="n"/>
      <c r="J33" s="27" t="n"/>
    </row>
    <row r="34" ht="18" customHeight="1" s="17">
      <c r="A34" s="26" t="n"/>
      <c r="B34" s="26" t="n"/>
      <c r="C34" s="26" t="n"/>
      <c r="D34" s="26" t="n"/>
      <c r="E34" s="26" t="n"/>
      <c r="F34" s="26" t="n"/>
      <c r="G34" s="26" t="n"/>
      <c r="H34" s="26" t="n"/>
      <c r="I34" s="26" t="n"/>
      <c r="J34" s="27" t="n"/>
    </row>
    <row r="35" ht="18" customHeight="1" s="17">
      <c r="A35" s="26" t="n"/>
      <c r="B35" s="26" t="n"/>
      <c r="C35" s="26" t="n"/>
      <c r="D35" s="26" t="n"/>
      <c r="E35" s="26" t="n"/>
      <c r="F35" s="26" t="n"/>
      <c r="G35" s="26" t="n"/>
      <c r="H35" s="26" t="n"/>
      <c r="I35" s="26" t="n"/>
      <c r="J35" s="27" t="n"/>
    </row>
    <row r="36" ht="18" customHeight="1" s="17">
      <c r="A36" s="26" t="n"/>
      <c r="B36" s="26" t="n"/>
      <c r="C36" s="26" t="n"/>
      <c r="D36" s="26" t="n"/>
      <c r="E36" s="26" t="n"/>
      <c r="F36" s="26" t="n"/>
      <c r="G36" s="26" t="n"/>
      <c r="H36" s="26" t="n"/>
      <c r="I36" s="26" t="n"/>
      <c r="J36" s="27" t="n"/>
    </row>
    <row r="37" ht="18" customHeight="1" s="17">
      <c r="A37" s="26" t="n"/>
      <c r="B37" s="26" t="n"/>
      <c r="C37" s="26" t="n"/>
      <c r="D37" s="26" t="n"/>
      <c r="E37" s="26" t="n"/>
      <c r="F37" s="26" t="n"/>
      <c r="G37" s="26" t="n"/>
      <c r="H37" s="26" t="n"/>
      <c r="I37" s="26" t="n"/>
      <c r="J37" s="27" t="n"/>
    </row>
    <row r="38" ht="18" customHeight="1" s="17">
      <c r="A38" s="26" t="n"/>
      <c r="B38" s="26" t="n"/>
      <c r="C38" s="26" t="n"/>
      <c r="D38" s="26" t="n"/>
      <c r="E38" s="26" t="n"/>
      <c r="F38" s="26" t="n"/>
      <c r="G38" s="26" t="n"/>
      <c r="H38" s="26" t="n"/>
      <c r="I38" s="26" t="n"/>
      <c r="J38" s="27" t="n"/>
    </row>
    <row r="39" ht="18" customHeight="1" s="17">
      <c r="A39" s="26" t="n"/>
      <c r="B39" s="26" t="n"/>
      <c r="C39" s="26" t="n"/>
      <c r="D39" s="26" t="n"/>
      <c r="E39" s="26" t="n"/>
      <c r="F39" s="26" t="n"/>
      <c r="G39" s="26" t="n"/>
      <c r="H39" s="26" t="n"/>
      <c r="I39" s="26" t="n"/>
      <c r="J39" s="27" t="n"/>
    </row>
    <row r="40" ht="18" customHeight="1" s="17">
      <c r="A40" s="26" t="n"/>
      <c r="B40" s="26" t="n"/>
      <c r="C40" s="26" t="n"/>
      <c r="D40" s="26" t="n"/>
      <c r="E40" s="26" t="n"/>
      <c r="F40" s="26" t="n"/>
      <c r="G40" s="26" t="n"/>
      <c r="H40" s="26" t="n"/>
      <c r="I40" s="26" t="n"/>
      <c r="J40" s="27" t="n"/>
    </row>
    <row r="41" ht="18" customHeight="1" s="17">
      <c r="A41" s="26" t="n"/>
      <c r="B41" s="26" t="n"/>
      <c r="C41" s="26" t="n"/>
      <c r="D41" s="26" t="n"/>
      <c r="E41" s="26" t="n"/>
      <c r="F41" s="26" t="n"/>
      <c r="G41" s="26" t="n"/>
      <c r="H41" s="26" t="n"/>
      <c r="I41" s="26" t="n"/>
      <c r="J41" s="27" t="n"/>
    </row>
    <row r="42" ht="18" customHeight="1" s="17">
      <c r="A42" s="26" t="n"/>
      <c r="B42" s="26" t="n"/>
      <c r="C42" s="26" t="n"/>
      <c r="D42" s="26" t="n"/>
      <c r="E42" s="26" t="n"/>
      <c r="F42" s="26" t="n"/>
      <c r="G42" s="26" t="n"/>
      <c r="H42" s="26" t="n"/>
      <c r="I42" s="26" t="n"/>
      <c r="J42" s="27" t="n"/>
    </row>
    <row r="43" ht="18" customHeight="1" s="17">
      <c r="A43" s="26" t="n"/>
      <c r="B43" s="26" t="n"/>
      <c r="C43" s="26" t="n"/>
      <c r="D43" s="26" t="n"/>
      <c r="E43" s="26" t="n"/>
      <c r="F43" s="26" t="n"/>
      <c r="G43" s="26" t="n"/>
      <c r="H43" s="26" t="n"/>
      <c r="I43" s="26" t="n"/>
      <c r="J43" s="27" t="n"/>
    </row>
    <row r="44" ht="18" customHeight="1" s="17">
      <c r="A44" s="26" t="n"/>
      <c r="B44" s="26" t="n"/>
      <c r="C44" s="26" t="n"/>
      <c r="D44" s="26" t="n"/>
      <c r="E44" s="26" t="n"/>
      <c r="F44" s="26" t="n"/>
      <c r="G44" s="26" t="n"/>
      <c r="H44" s="26" t="n"/>
      <c r="I44" s="26" t="n"/>
      <c r="J44" s="27" t="n"/>
    </row>
    <row r="45" ht="18" customHeight="1" s="17">
      <c r="A45" s="26" t="n"/>
      <c r="B45" s="26" t="n"/>
      <c r="C45" s="26" t="n"/>
      <c r="D45" s="26" t="n"/>
      <c r="E45" s="26" t="n"/>
      <c r="F45" s="26" t="n"/>
      <c r="G45" s="26" t="n"/>
      <c r="H45" s="26" t="n"/>
      <c r="I45" s="26" t="n"/>
      <c r="J45" s="27" t="n"/>
    </row>
    <row r="46" ht="18" customHeight="1" s="17">
      <c r="A46" s="26" t="n"/>
      <c r="B46" s="26" t="n"/>
      <c r="C46" s="26" t="n"/>
      <c r="D46" s="26" t="n"/>
      <c r="E46" s="26" t="n"/>
      <c r="F46" s="26" t="n"/>
      <c r="G46" s="26" t="n"/>
      <c r="H46" s="26" t="n"/>
      <c r="I46" s="26" t="n"/>
      <c r="J46" s="27" t="n"/>
    </row>
    <row r="47" ht="18" customHeight="1" s="17">
      <c r="A47" s="26" t="n"/>
      <c r="B47" s="26" t="n"/>
      <c r="C47" s="26" t="n"/>
      <c r="D47" s="26" t="n"/>
      <c r="E47" s="26" t="n"/>
      <c r="F47" s="26" t="n"/>
      <c r="G47" s="26" t="n"/>
      <c r="H47" s="26" t="n"/>
      <c r="I47" s="26" t="n"/>
      <c r="J47" s="27" t="n"/>
    </row>
    <row r="48" ht="18" customHeight="1" s="17">
      <c r="A48" s="26" t="n"/>
      <c r="B48" s="26" t="n"/>
      <c r="C48" s="26" t="n"/>
      <c r="D48" s="26" t="n"/>
      <c r="E48" s="26" t="n"/>
      <c r="F48" s="26" t="n"/>
      <c r="G48" s="26" t="n"/>
      <c r="H48" s="26" t="n"/>
      <c r="I48" s="26" t="n"/>
      <c r="J48" s="27" t="n"/>
    </row>
    <row r="49" ht="18" customHeight="1" s="17">
      <c r="A49" s="26" t="n"/>
      <c r="B49" s="26" t="n"/>
      <c r="C49" s="26" t="n"/>
      <c r="D49" s="26" t="n"/>
      <c r="E49" s="26" t="n"/>
      <c r="F49" s="26" t="n"/>
      <c r="G49" s="26" t="n"/>
      <c r="H49" s="26" t="n"/>
      <c r="I49" s="26" t="n"/>
      <c r="J49" s="27" t="n"/>
    </row>
    <row r="50" ht="18" customHeight="1" s="17">
      <c r="A50" s="26" t="n"/>
      <c r="B50" s="26" t="n"/>
      <c r="C50" s="26" t="n"/>
      <c r="D50" s="26" t="n"/>
      <c r="E50" s="26" t="n"/>
      <c r="F50" s="26" t="n"/>
      <c r="G50" s="26" t="n"/>
      <c r="H50" s="26" t="n"/>
      <c r="I50" s="26" t="n"/>
      <c r="J50" s="27" t="n"/>
    </row>
    <row r="51" ht="18" customHeight="1" s="17">
      <c r="A51" s="26" t="n"/>
      <c r="B51" s="26" t="n"/>
      <c r="C51" s="26" t="n"/>
      <c r="D51" s="26" t="n"/>
      <c r="E51" s="26" t="n"/>
      <c r="F51" s="26" t="n"/>
      <c r="G51" s="26" t="n"/>
      <c r="H51" s="26" t="n"/>
      <c r="I51" s="26" t="n"/>
      <c r="J51" s="27" t="n"/>
    </row>
    <row r="52" ht="18" customHeight="1" s="17">
      <c r="A52" s="26" t="n"/>
      <c r="B52" s="26" t="n"/>
      <c r="C52" s="26" t="n"/>
      <c r="D52" s="26" t="n"/>
      <c r="E52" s="26" t="n"/>
      <c r="F52" s="26" t="n"/>
      <c r="G52" s="26" t="n"/>
      <c r="H52" s="26" t="n"/>
      <c r="I52" s="26" t="n"/>
      <c r="J52" s="27" t="n"/>
    </row>
    <row r="53" ht="18" customHeight="1" s="17">
      <c r="A53" s="26" t="n"/>
      <c r="B53" s="26" t="n"/>
      <c r="C53" s="26" t="n"/>
      <c r="D53" s="26" t="n"/>
      <c r="E53" s="26" t="n"/>
      <c r="F53" s="26" t="n"/>
      <c r="G53" s="26" t="n"/>
      <c r="H53" s="26" t="n"/>
      <c r="I53" s="26" t="n"/>
      <c r="J53" s="27" t="n"/>
    </row>
    <row r="54" ht="18" customHeight="1" s="17">
      <c r="A54" s="26" t="n"/>
      <c r="B54" s="26" t="n"/>
      <c r="C54" s="26" t="n"/>
      <c r="D54" s="26" t="n"/>
      <c r="E54" s="26" t="n"/>
      <c r="F54" s="26" t="n"/>
      <c r="G54" s="26" t="n"/>
      <c r="H54" s="26" t="n"/>
      <c r="I54" s="26" t="n"/>
      <c r="J54" s="27" t="n"/>
    </row>
    <row r="55" ht="18" customHeight="1" s="17">
      <c r="A55" s="26" t="n"/>
      <c r="B55" s="26" t="n"/>
      <c r="C55" s="26" t="n"/>
      <c r="D55" s="26" t="n"/>
      <c r="E55" s="26" t="n"/>
      <c r="F55" s="26" t="n"/>
      <c r="G55" s="26" t="n"/>
      <c r="H55" s="26" t="n"/>
      <c r="I55" s="26" t="n"/>
      <c r="J55" s="27" t="n"/>
    </row>
    <row r="56" ht="18" customHeight="1" s="17">
      <c r="A56" s="26" t="n"/>
      <c r="B56" s="26" t="n"/>
      <c r="C56" s="26" t="n"/>
      <c r="D56" s="26" t="n"/>
      <c r="E56" s="26" t="n"/>
      <c r="F56" s="26" t="n"/>
      <c r="G56" s="26" t="n"/>
      <c r="H56" s="26" t="n"/>
      <c r="I56" s="26" t="n"/>
      <c r="J56" s="27" t="n"/>
    </row>
    <row r="57" ht="18" customHeight="1" s="17">
      <c r="A57" s="26" t="n"/>
      <c r="B57" s="26" t="n"/>
      <c r="C57" s="26" t="n"/>
      <c r="D57" s="26" t="n"/>
      <c r="E57" s="26" t="n"/>
      <c r="F57" s="26" t="n"/>
      <c r="G57" s="26" t="n"/>
      <c r="H57" s="26" t="n"/>
      <c r="I57" s="26" t="n"/>
      <c r="J57" s="27" t="n"/>
    </row>
    <row r="58" ht="18" customHeight="1" s="17">
      <c r="A58" s="26" t="n"/>
      <c r="B58" s="26" t="n"/>
      <c r="C58" s="26" t="n"/>
      <c r="D58" s="26" t="n"/>
      <c r="E58" s="26" t="n"/>
      <c r="F58" s="26" t="n"/>
      <c r="G58" s="26" t="n"/>
      <c r="H58" s="26" t="n"/>
      <c r="I58" s="26" t="n"/>
      <c r="J58" s="27" t="n"/>
    </row>
    <row r="59" ht="18" customHeight="1" s="17">
      <c r="A59" s="26" t="n"/>
      <c r="B59" s="26" t="n"/>
      <c r="C59" s="26" t="n"/>
      <c r="D59" s="26" t="n"/>
      <c r="E59" s="26" t="n"/>
      <c r="F59" s="26" t="n"/>
      <c r="G59" s="26" t="n"/>
      <c r="H59" s="26" t="n"/>
      <c r="I59" s="26" t="n"/>
      <c r="J59" s="27" t="n"/>
    </row>
    <row r="60" ht="18" customHeight="1" s="17">
      <c r="A60" s="26" t="n"/>
      <c r="B60" s="26" t="n"/>
      <c r="C60" s="26" t="n"/>
      <c r="D60" s="26" t="n"/>
      <c r="E60" s="26" t="n"/>
      <c r="F60" s="26" t="n"/>
      <c r="G60" s="26" t="n"/>
      <c r="H60" s="26" t="n"/>
      <c r="I60" s="26" t="n"/>
      <c r="J60" s="27" t="n"/>
    </row>
    <row r="61" ht="18" customHeight="1" s="17">
      <c r="A61" s="26" t="n"/>
      <c r="B61" s="26" t="n"/>
      <c r="C61" s="26" t="n"/>
      <c r="D61" s="26" t="n"/>
      <c r="E61" s="26" t="n"/>
      <c r="F61" s="26" t="n"/>
      <c r="G61" s="26" t="n"/>
      <c r="H61" s="26" t="n"/>
      <c r="I61" s="26" t="n"/>
      <c r="J61" s="27" t="n"/>
    </row>
    <row r="62" ht="18" customHeight="1" s="17">
      <c r="A62" s="26" t="n"/>
      <c r="B62" s="26" t="n"/>
      <c r="C62" s="26" t="n"/>
      <c r="D62" s="26" t="n"/>
      <c r="E62" s="26" t="n"/>
      <c r="F62" s="26" t="n"/>
      <c r="G62" s="26" t="n"/>
      <c r="H62" s="26" t="n"/>
      <c r="I62" s="26" t="n"/>
      <c r="J62" s="27" t="n"/>
    </row>
    <row r="63" ht="18" customHeight="1" s="17">
      <c r="A63" s="26" t="n"/>
      <c r="B63" s="26" t="n"/>
      <c r="C63" s="26" t="n"/>
      <c r="D63" s="26" t="n"/>
      <c r="E63" s="26" t="n"/>
      <c r="F63" s="26" t="n"/>
      <c r="G63" s="26" t="n"/>
      <c r="H63" s="26" t="n"/>
      <c r="I63" s="26" t="n"/>
      <c r="J63" s="27" t="n"/>
    </row>
    <row r="64" ht="18" customHeight="1" s="17">
      <c r="A64" s="26" t="n"/>
      <c r="B64" s="26" t="n"/>
      <c r="C64" s="26" t="n"/>
      <c r="D64" s="26" t="n"/>
      <c r="E64" s="26" t="n"/>
      <c r="F64" s="26" t="n"/>
      <c r="G64" s="26" t="n"/>
      <c r="H64" s="26" t="n"/>
      <c r="I64" s="26" t="n"/>
      <c r="J64" s="27" t="n"/>
    </row>
    <row r="65" ht="18" customHeight="1" s="17">
      <c r="A65" s="26" t="n"/>
      <c r="B65" s="26" t="n"/>
      <c r="C65" s="26" t="n"/>
      <c r="D65" s="26" t="n"/>
      <c r="E65" s="26" t="n"/>
      <c r="F65" s="26" t="n"/>
      <c r="G65" s="26" t="n"/>
      <c r="H65" s="26" t="n"/>
      <c r="I65" s="26" t="n"/>
      <c r="J65" s="27" t="n"/>
    </row>
    <row r="66" ht="18" customHeight="1" s="17">
      <c r="A66" s="26" t="n"/>
      <c r="B66" s="26" t="n"/>
      <c r="C66" s="26" t="n"/>
      <c r="D66" s="26" t="n"/>
      <c r="E66" s="26" t="n"/>
      <c r="F66" s="26" t="n"/>
      <c r="G66" s="26" t="n"/>
      <c r="H66" s="26" t="n"/>
      <c r="I66" s="26" t="n"/>
      <c r="J66" s="27" t="n"/>
    </row>
    <row r="67" ht="18" customHeight="1" s="17">
      <c r="A67" s="26" t="n"/>
      <c r="B67" s="26" t="n"/>
      <c r="C67" s="26" t="n"/>
      <c r="D67" s="26" t="n"/>
      <c r="E67" s="26" t="n"/>
      <c r="F67" s="26" t="n"/>
      <c r="G67" s="26" t="n"/>
      <c r="H67" s="26" t="n"/>
      <c r="I67" s="26" t="n"/>
      <c r="J67" s="27" t="n"/>
    </row>
    <row r="68" ht="18" customHeight="1" s="17">
      <c r="A68" s="26" t="n"/>
      <c r="B68" s="26" t="n"/>
      <c r="C68" s="26" t="n"/>
      <c r="D68" s="26" t="n"/>
      <c r="E68" s="26" t="n"/>
      <c r="F68" s="26" t="n"/>
      <c r="G68" s="26" t="n"/>
      <c r="H68" s="26" t="n"/>
      <c r="I68" s="26" t="n"/>
      <c r="J68" s="27" t="n"/>
    </row>
    <row r="69" ht="18" customHeight="1" s="17">
      <c r="A69" s="26" t="n"/>
      <c r="B69" s="26" t="n"/>
      <c r="C69" s="26" t="n"/>
      <c r="D69" s="26" t="n"/>
      <c r="E69" s="26" t="n"/>
      <c r="F69" s="26" t="n"/>
      <c r="G69" s="26" t="n"/>
      <c r="H69" s="26" t="n"/>
      <c r="I69" s="26" t="n"/>
      <c r="J69" s="27" t="n"/>
    </row>
  </sheetData>
  <mergeCells count="2">
    <mergeCell ref="A1:J1"/>
    <mergeCell ref="A2:J2"/>
  </mergeCells>
  <dataValidations count="1">
    <dataValidation sqref="D5:D69" showDropDown="0" showInputMessage="0" showErrorMessage="0" allowBlank="1" type="list" errorStyle="stop" operator="between">
      <formula1>"1,2,3,4,5"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tabColor rgb="FF193669"/>
    <outlinePr summaryBelow="1" summaryRight="1"/>
    <pageSetUpPr fitToPage="0"/>
  </sheetPr>
  <dimension ref="A1:K24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83203125" defaultRowHeight="15" customHeight="1" zeroHeight="0" outlineLevelRow="0"/>
  <cols>
    <col width="8" customWidth="1" style="16" min="1" max="1"/>
    <col width="12" customWidth="1" style="16" min="2" max="2"/>
    <col width="24" customWidth="1" style="16" min="3" max="3"/>
    <col width="14" customWidth="1" style="16" min="4" max="5"/>
    <col width="12" customWidth="1" style="16" min="6" max="6"/>
    <col width="15" customWidth="1" style="16" min="7" max="7"/>
    <col width="14" customWidth="1" style="16" min="8" max="9"/>
    <col width="12" customWidth="1" style="16" min="10" max="10"/>
    <col width="16" customWidth="1" style="16" min="11" max="11"/>
  </cols>
  <sheetData>
    <row r="1" ht="24" customHeight="1" s="17">
      <c r="A1" s="18" t="inlineStr">
        <is>
          <t>Monthly file scorecard</t>
        </is>
      </c>
      <c r="K1" s="18" t="n"/>
    </row>
    <row r="2" ht="18.75" customHeight="1" s="17">
      <c r="A2" s="25" t="inlineStr">
        <is>
          <t>This is the management view. It mirrors the main calculated fields from Files and adds a simple rank.</t>
        </is>
      </c>
      <c r="K2" s="25" t="n"/>
    </row>
    <row r="4" ht="31.5" customHeight="1" s="17">
      <c r="A4" s="21" t="inlineStr">
        <is>
          <t>Rank</t>
        </is>
      </c>
      <c r="B4" s="21" t="inlineStr">
        <is>
          <t>File ID</t>
        </is>
      </c>
      <c r="C4" s="21" t="inlineStr">
        <is>
          <t>File / issue</t>
        </is>
      </c>
      <c r="D4" s="21" t="inlineStr">
        <is>
          <t>Owner</t>
        </is>
      </c>
      <c r="E4" s="21" t="inlineStr">
        <is>
          <t>Status</t>
        </is>
      </c>
      <c r="F4" s="21" t="inlineStr">
        <is>
          <t>Engagement quality</t>
        </is>
      </c>
      <c r="G4" s="21" t="inlineStr">
        <is>
          <t>Narrative traction</t>
        </is>
      </c>
      <c r="H4" s="21" t="inlineStr">
        <is>
          <t>Stakeholder movement</t>
        </is>
      </c>
      <c r="I4" s="21" t="inlineStr">
        <is>
          <t>Outcome movement</t>
        </is>
      </c>
      <c r="J4" s="21" t="inlineStr">
        <is>
          <t>Confidence</t>
        </is>
      </c>
      <c r="K4" s="21" t="inlineStr">
        <is>
          <t>Priority-adjusted score</t>
        </is>
      </c>
    </row>
    <row r="5" ht="21.75" customHeight="1" s="17">
      <c r="A5" s="22">
        <f>IF(B5="","",COUNTIF($K$5:$K$24,"&gt;"&amp;K5)+COUNTIF($K$5:K5,K5))</f>
        <v/>
      </c>
      <c r="B5" s="22">
        <f>IF(Files!A5="","",Files!A5)</f>
        <v/>
      </c>
      <c r="C5" s="22">
        <f>IF(B5="","",Files!B5)</f>
        <v/>
      </c>
      <c r="D5" s="22">
        <f>IF(B5="","",Files!C5)</f>
        <v/>
      </c>
      <c r="E5" s="22">
        <f>IF(B5="","",Files!P5)</f>
        <v/>
      </c>
      <c r="F5" s="22">
        <f>IF(B5="","",Files!I5)</f>
        <v/>
      </c>
      <c r="G5" s="22">
        <f>IF(B5="","",Files!J5)</f>
        <v/>
      </c>
      <c r="H5" s="22">
        <f>IF(B5="","",Files!K5)</f>
        <v/>
      </c>
      <c r="I5" s="22">
        <f>IF(B5="","",Files!L5)</f>
        <v/>
      </c>
      <c r="J5" s="22">
        <f>IF(B5="","",Files!M5)</f>
        <v/>
      </c>
      <c r="K5" s="22">
        <f>IF(B5="","",Files!O5)</f>
        <v/>
      </c>
    </row>
    <row r="6" ht="21.75" customHeight="1" s="17">
      <c r="A6" s="22">
        <f>IF(B6="","",COUNTIF($K$5:$K$24,"&gt;"&amp;K6)+COUNTIF($K$5:K6,K6))</f>
        <v/>
      </c>
      <c r="B6" s="22">
        <f>IF(Files!A6="","",Files!A6)</f>
        <v/>
      </c>
      <c r="C6" s="22">
        <f>IF(B6="","",Files!B6)</f>
        <v/>
      </c>
      <c r="D6" s="22">
        <f>IF(B6="","",Files!C6)</f>
        <v/>
      </c>
      <c r="E6" s="22">
        <f>IF(B6="","",Files!P6)</f>
        <v/>
      </c>
      <c r="F6" s="22">
        <f>IF(B6="","",Files!I6)</f>
        <v/>
      </c>
      <c r="G6" s="22">
        <f>IF(B6="","",Files!J6)</f>
        <v/>
      </c>
      <c r="H6" s="22">
        <f>IF(B6="","",Files!K6)</f>
        <v/>
      </c>
      <c r="I6" s="22">
        <f>IF(B6="","",Files!L6)</f>
        <v/>
      </c>
      <c r="J6" s="22">
        <f>IF(B6="","",Files!M6)</f>
        <v/>
      </c>
      <c r="K6" s="22">
        <f>IF(B6="","",Files!O6)</f>
        <v/>
      </c>
    </row>
    <row r="7" ht="21.75" customHeight="1" s="17">
      <c r="A7" s="22">
        <f>IF(B7="","",COUNTIF($K$5:$K$24,"&gt;"&amp;K7)+COUNTIF($K$5:K7,K7))</f>
        <v/>
      </c>
      <c r="B7" s="22">
        <f>IF(Files!A7="","",Files!A7)</f>
        <v/>
      </c>
      <c r="C7" s="22">
        <f>IF(B7="","",Files!B7)</f>
        <v/>
      </c>
      <c r="D7" s="22">
        <f>IF(B7="","",Files!C7)</f>
        <v/>
      </c>
      <c r="E7" s="22">
        <f>IF(B7="","",Files!P7)</f>
        <v/>
      </c>
      <c r="F7" s="22">
        <f>IF(B7="","",Files!I7)</f>
        <v/>
      </c>
      <c r="G7" s="22">
        <f>IF(B7="","",Files!J7)</f>
        <v/>
      </c>
      <c r="H7" s="22">
        <f>IF(B7="","",Files!K7)</f>
        <v/>
      </c>
      <c r="I7" s="22">
        <f>IF(B7="","",Files!L7)</f>
        <v/>
      </c>
      <c r="J7" s="22">
        <f>IF(B7="","",Files!M7)</f>
        <v/>
      </c>
      <c r="K7" s="22">
        <f>IF(B7="","",Files!O7)</f>
        <v/>
      </c>
    </row>
    <row r="8" ht="21.75" customHeight="1" s="17">
      <c r="A8" s="22">
        <f>IF(B8="","",COUNTIF($K$5:$K$24,"&gt;"&amp;K8)+COUNTIF($K$5:K8,K8))</f>
        <v/>
      </c>
      <c r="B8" s="22">
        <f>IF(Files!A8="","",Files!A8)</f>
        <v/>
      </c>
      <c r="C8" s="22">
        <f>IF(B8="","",Files!B8)</f>
        <v/>
      </c>
      <c r="D8" s="22">
        <f>IF(B8="","",Files!C8)</f>
        <v/>
      </c>
      <c r="E8" s="22">
        <f>IF(B8="","",Files!P8)</f>
        <v/>
      </c>
      <c r="F8" s="22">
        <f>IF(B8="","",Files!I8)</f>
        <v/>
      </c>
      <c r="G8" s="22">
        <f>IF(B8="","",Files!J8)</f>
        <v/>
      </c>
      <c r="H8" s="22">
        <f>IF(B8="","",Files!K8)</f>
        <v/>
      </c>
      <c r="I8" s="22">
        <f>IF(B8="","",Files!L8)</f>
        <v/>
      </c>
      <c r="J8" s="22">
        <f>IF(B8="","",Files!M8)</f>
        <v/>
      </c>
      <c r="K8" s="22">
        <f>IF(B8="","",Files!O8)</f>
        <v/>
      </c>
    </row>
    <row r="9" ht="21.75" customHeight="1" s="17">
      <c r="A9" s="22">
        <f>IF(B9="","",COUNTIF($K$5:$K$24,"&gt;"&amp;K9)+COUNTIF($K$5:K9,K9))</f>
        <v/>
      </c>
      <c r="B9" s="22">
        <f>IF(Files!A9="","",Files!A9)</f>
        <v/>
      </c>
      <c r="C9" s="22">
        <f>IF(B9="","",Files!B9)</f>
        <v/>
      </c>
      <c r="D9" s="22">
        <f>IF(B9="","",Files!C9)</f>
        <v/>
      </c>
      <c r="E9" s="22">
        <f>IF(B9="","",Files!P9)</f>
        <v/>
      </c>
      <c r="F9" s="22">
        <f>IF(B9="","",Files!I9)</f>
        <v/>
      </c>
      <c r="G9" s="22">
        <f>IF(B9="","",Files!J9)</f>
        <v/>
      </c>
      <c r="H9" s="22">
        <f>IF(B9="","",Files!K9)</f>
        <v/>
      </c>
      <c r="I9" s="22">
        <f>IF(B9="","",Files!L9)</f>
        <v/>
      </c>
      <c r="J9" s="22">
        <f>IF(B9="","",Files!M9)</f>
        <v/>
      </c>
      <c r="K9" s="22">
        <f>IF(B9="","",Files!O9)</f>
        <v/>
      </c>
    </row>
    <row r="10" ht="21.75" customHeight="1" s="17">
      <c r="A10" s="22">
        <f>IF(B10="","",COUNTIF($K$5:$K$24,"&gt;"&amp;K10)+COUNTIF($K$5:K10,K10))</f>
        <v/>
      </c>
      <c r="B10" s="22">
        <f>IF(Files!A10="","",Files!A10)</f>
        <v/>
      </c>
      <c r="C10" s="22">
        <f>IF(B10="","",Files!B10)</f>
        <v/>
      </c>
      <c r="D10" s="22">
        <f>IF(B10="","",Files!C10)</f>
        <v/>
      </c>
      <c r="E10" s="22">
        <f>IF(B10="","",Files!P10)</f>
        <v/>
      </c>
      <c r="F10" s="22">
        <f>IF(B10="","",Files!I10)</f>
        <v/>
      </c>
      <c r="G10" s="22">
        <f>IF(B10="","",Files!J10)</f>
        <v/>
      </c>
      <c r="H10" s="22">
        <f>IF(B10="","",Files!K10)</f>
        <v/>
      </c>
      <c r="I10" s="22">
        <f>IF(B10="","",Files!L10)</f>
        <v/>
      </c>
      <c r="J10" s="22">
        <f>IF(B10="","",Files!M10)</f>
        <v/>
      </c>
      <c r="K10" s="22">
        <f>IF(B10="","",Files!O10)</f>
        <v/>
      </c>
    </row>
    <row r="11" ht="21.75" customHeight="1" s="17">
      <c r="A11" s="22">
        <f>IF(B11="","",COUNTIF($K$5:$K$24,"&gt;"&amp;K11)+COUNTIF($K$5:K11,K11))</f>
        <v/>
      </c>
      <c r="B11" s="22">
        <f>IF(Files!A11="","",Files!A11)</f>
        <v/>
      </c>
      <c r="C11" s="22">
        <f>IF(B11="","",Files!B11)</f>
        <v/>
      </c>
      <c r="D11" s="22">
        <f>IF(B11="","",Files!C11)</f>
        <v/>
      </c>
      <c r="E11" s="22">
        <f>IF(B11="","",Files!P11)</f>
        <v/>
      </c>
      <c r="F11" s="22">
        <f>IF(B11="","",Files!I11)</f>
        <v/>
      </c>
      <c r="G11" s="22">
        <f>IF(B11="","",Files!J11)</f>
        <v/>
      </c>
      <c r="H11" s="22">
        <f>IF(B11="","",Files!K11)</f>
        <v/>
      </c>
      <c r="I11" s="22">
        <f>IF(B11="","",Files!L11)</f>
        <v/>
      </c>
      <c r="J11" s="22">
        <f>IF(B11="","",Files!M11)</f>
        <v/>
      </c>
      <c r="K11" s="22">
        <f>IF(B11="","",Files!O11)</f>
        <v/>
      </c>
    </row>
    <row r="12" ht="21.75" customHeight="1" s="17">
      <c r="A12" s="22">
        <f>IF(B12="","",COUNTIF($K$5:$K$24,"&gt;"&amp;K12)+COUNTIF($K$5:K12,K12))</f>
        <v/>
      </c>
      <c r="B12" s="22">
        <f>IF(Files!A12="","",Files!A12)</f>
        <v/>
      </c>
      <c r="C12" s="22">
        <f>IF(B12="","",Files!B12)</f>
        <v/>
      </c>
      <c r="D12" s="22">
        <f>IF(B12="","",Files!C12)</f>
        <v/>
      </c>
      <c r="E12" s="22">
        <f>IF(B12="","",Files!P12)</f>
        <v/>
      </c>
      <c r="F12" s="22">
        <f>IF(B12="","",Files!I12)</f>
        <v/>
      </c>
      <c r="G12" s="22">
        <f>IF(B12="","",Files!J12)</f>
        <v/>
      </c>
      <c r="H12" s="22">
        <f>IF(B12="","",Files!K12)</f>
        <v/>
      </c>
      <c r="I12" s="22">
        <f>IF(B12="","",Files!L12)</f>
        <v/>
      </c>
      <c r="J12" s="22">
        <f>IF(B12="","",Files!M12)</f>
        <v/>
      </c>
      <c r="K12" s="22">
        <f>IF(B12="","",Files!O12)</f>
        <v/>
      </c>
    </row>
    <row r="13" ht="21.75" customHeight="1" s="17">
      <c r="A13" s="22">
        <f>IF(B13="","",COUNTIF($K$5:$K$24,"&gt;"&amp;K13)+COUNTIF($K$5:K13,K13))</f>
        <v/>
      </c>
      <c r="B13" s="22">
        <f>IF(Files!A13="","",Files!A13)</f>
        <v/>
      </c>
      <c r="C13" s="22">
        <f>IF(B13="","",Files!B13)</f>
        <v/>
      </c>
      <c r="D13" s="22">
        <f>IF(B13="","",Files!C13)</f>
        <v/>
      </c>
      <c r="E13" s="22">
        <f>IF(B13="","",Files!P13)</f>
        <v/>
      </c>
      <c r="F13" s="22">
        <f>IF(B13="","",Files!I13)</f>
        <v/>
      </c>
      <c r="G13" s="22">
        <f>IF(B13="","",Files!J13)</f>
        <v/>
      </c>
      <c r="H13" s="22">
        <f>IF(B13="","",Files!K13)</f>
        <v/>
      </c>
      <c r="I13" s="22">
        <f>IF(B13="","",Files!L13)</f>
        <v/>
      </c>
      <c r="J13" s="22">
        <f>IF(B13="","",Files!M13)</f>
        <v/>
      </c>
      <c r="K13" s="22">
        <f>IF(B13="","",Files!O13)</f>
        <v/>
      </c>
    </row>
    <row r="14" ht="21.75" customHeight="1" s="17">
      <c r="A14" s="22">
        <f>IF(B14="","",COUNTIF($K$5:$K$24,"&gt;"&amp;K14)+COUNTIF($K$5:K14,K14))</f>
        <v/>
      </c>
      <c r="B14" s="22">
        <f>IF(Files!A14="","",Files!A14)</f>
        <v/>
      </c>
      <c r="C14" s="22">
        <f>IF(B14="","",Files!B14)</f>
        <v/>
      </c>
      <c r="D14" s="22">
        <f>IF(B14="","",Files!C14)</f>
        <v/>
      </c>
      <c r="E14" s="22">
        <f>IF(B14="","",Files!P14)</f>
        <v/>
      </c>
      <c r="F14" s="22">
        <f>IF(B14="","",Files!I14)</f>
        <v/>
      </c>
      <c r="G14" s="22">
        <f>IF(B14="","",Files!J14)</f>
        <v/>
      </c>
      <c r="H14" s="22">
        <f>IF(B14="","",Files!K14)</f>
        <v/>
      </c>
      <c r="I14" s="22">
        <f>IF(B14="","",Files!L14)</f>
        <v/>
      </c>
      <c r="J14" s="22">
        <f>IF(B14="","",Files!M14)</f>
        <v/>
      </c>
      <c r="K14" s="22">
        <f>IF(B14="","",Files!O14)</f>
        <v/>
      </c>
    </row>
    <row r="15" ht="21.75" customHeight="1" s="17">
      <c r="A15" s="22">
        <f>IF(B15="","",COUNTIF($K$5:$K$24,"&gt;"&amp;K15)+COUNTIF($K$5:K15,K15))</f>
        <v/>
      </c>
      <c r="B15" s="22">
        <f>IF(Files!A15="","",Files!A15)</f>
        <v/>
      </c>
      <c r="C15" s="22">
        <f>IF(B15="","",Files!B15)</f>
        <v/>
      </c>
      <c r="D15" s="22">
        <f>IF(B15="","",Files!C15)</f>
        <v/>
      </c>
      <c r="E15" s="22">
        <f>IF(B15="","",Files!P15)</f>
        <v/>
      </c>
      <c r="F15" s="22">
        <f>IF(B15="","",Files!I15)</f>
        <v/>
      </c>
      <c r="G15" s="22">
        <f>IF(B15="","",Files!J15)</f>
        <v/>
      </c>
      <c r="H15" s="22">
        <f>IF(B15="","",Files!K15)</f>
        <v/>
      </c>
      <c r="I15" s="22">
        <f>IF(B15="","",Files!L15)</f>
        <v/>
      </c>
      <c r="J15" s="22">
        <f>IF(B15="","",Files!M15)</f>
        <v/>
      </c>
      <c r="K15" s="22">
        <f>IF(B15="","",Files!O15)</f>
        <v/>
      </c>
    </row>
    <row r="16" ht="21.75" customHeight="1" s="17">
      <c r="A16" s="22">
        <f>IF(B16="","",COUNTIF($K$5:$K$24,"&gt;"&amp;K16)+COUNTIF($K$5:K16,K16))</f>
        <v/>
      </c>
      <c r="B16" s="22">
        <f>IF(Files!A16="","",Files!A16)</f>
        <v/>
      </c>
      <c r="C16" s="22">
        <f>IF(B16="","",Files!B16)</f>
        <v/>
      </c>
      <c r="D16" s="22">
        <f>IF(B16="","",Files!C16)</f>
        <v/>
      </c>
      <c r="E16" s="22">
        <f>IF(B16="","",Files!P16)</f>
        <v/>
      </c>
      <c r="F16" s="22">
        <f>IF(B16="","",Files!I16)</f>
        <v/>
      </c>
      <c r="G16" s="22">
        <f>IF(B16="","",Files!J16)</f>
        <v/>
      </c>
      <c r="H16" s="22">
        <f>IF(B16="","",Files!K16)</f>
        <v/>
      </c>
      <c r="I16" s="22">
        <f>IF(B16="","",Files!L16)</f>
        <v/>
      </c>
      <c r="J16" s="22">
        <f>IF(B16="","",Files!M16)</f>
        <v/>
      </c>
      <c r="K16" s="22">
        <f>IF(B16="","",Files!O16)</f>
        <v/>
      </c>
    </row>
    <row r="17" ht="21.75" customHeight="1" s="17">
      <c r="A17" s="22">
        <f>IF(B17="","",COUNTIF($K$5:$K$24,"&gt;"&amp;K17)+COUNTIF($K$5:K17,K17))</f>
        <v/>
      </c>
      <c r="B17" s="22">
        <f>IF(Files!A17="","",Files!A17)</f>
        <v/>
      </c>
      <c r="C17" s="22">
        <f>IF(B17="","",Files!B17)</f>
        <v/>
      </c>
      <c r="D17" s="22">
        <f>IF(B17="","",Files!C17)</f>
        <v/>
      </c>
      <c r="E17" s="22">
        <f>IF(B17="","",Files!P17)</f>
        <v/>
      </c>
      <c r="F17" s="22">
        <f>IF(B17="","",Files!I17)</f>
        <v/>
      </c>
      <c r="G17" s="22">
        <f>IF(B17="","",Files!J17)</f>
        <v/>
      </c>
      <c r="H17" s="22">
        <f>IF(B17="","",Files!K17)</f>
        <v/>
      </c>
      <c r="I17" s="22">
        <f>IF(B17="","",Files!L17)</f>
        <v/>
      </c>
      <c r="J17" s="22">
        <f>IF(B17="","",Files!M17)</f>
        <v/>
      </c>
      <c r="K17" s="22">
        <f>IF(B17="","",Files!O17)</f>
        <v/>
      </c>
    </row>
    <row r="18" ht="21.75" customHeight="1" s="17">
      <c r="A18" s="22">
        <f>IF(B18="","",COUNTIF($K$5:$K$24,"&gt;"&amp;K18)+COUNTIF($K$5:K18,K18))</f>
        <v/>
      </c>
      <c r="B18" s="22">
        <f>IF(Files!A18="","",Files!A18)</f>
        <v/>
      </c>
      <c r="C18" s="22">
        <f>IF(B18="","",Files!B18)</f>
        <v/>
      </c>
      <c r="D18" s="22">
        <f>IF(B18="","",Files!C18)</f>
        <v/>
      </c>
      <c r="E18" s="22">
        <f>IF(B18="","",Files!P18)</f>
        <v/>
      </c>
      <c r="F18" s="22">
        <f>IF(B18="","",Files!I18)</f>
        <v/>
      </c>
      <c r="G18" s="22">
        <f>IF(B18="","",Files!J18)</f>
        <v/>
      </c>
      <c r="H18" s="22">
        <f>IF(B18="","",Files!K18)</f>
        <v/>
      </c>
      <c r="I18" s="22">
        <f>IF(B18="","",Files!L18)</f>
        <v/>
      </c>
      <c r="J18" s="22">
        <f>IF(B18="","",Files!M18)</f>
        <v/>
      </c>
      <c r="K18" s="22">
        <f>IF(B18="","",Files!O18)</f>
        <v/>
      </c>
    </row>
    <row r="19" ht="21.75" customHeight="1" s="17">
      <c r="A19" s="22">
        <f>IF(B19="","",COUNTIF($K$5:$K$24,"&gt;"&amp;K19)+COUNTIF($K$5:K19,K19))</f>
        <v/>
      </c>
      <c r="B19" s="22">
        <f>IF(Files!A19="","",Files!A19)</f>
        <v/>
      </c>
      <c r="C19" s="22">
        <f>IF(B19="","",Files!B19)</f>
        <v/>
      </c>
      <c r="D19" s="22">
        <f>IF(B19="","",Files!C19)</f>
        <v/>
      </c>
      <c r="E19" s="22">
        <f>IF(B19="","",Files!P19)</f>
        <v/>
      </c>
      <c r="F19" s="22">
        <f>IF(B19="","",Files!I19)</f>
        <v/>
      </c>
      <c r="G19" s="22">
        <f>IF(B19="","",Files!J19)</f>
        <v/>
      </c>
      <c r="H19" s="22">
        <f>IF(B19="","",Files!K19)</f>
        <v/>
      </c>
      <c r="I19" s="22">
        <f>IF(B19="","",Files!L19)</f>
        <v/>
      </c>
      <c r="J19" s="22">
        <f>IF(B19="","",Files!M19)</f>
        <v/>
      </c>
      <c r="K19" s="22">
        <f>IF(B19="","",Files!O19)</f>
        <v/>
      </c>
    </row>
    <row r="20" ht="21.75" customHeight="1" s="17">
      <c r="A20" s="22">
        <f>IF(B20="","",COUNTIF($K$5:$K$24,"&gt;"&amp;K20)+COUNTIF($K$5:K20,K20))</f>
        <v/>
      </c>
      <c r="B20" s="22">
        <f>IF(Files!A20="","",Files!A20)</f>
        <v/>
      </c>
      <c r="C20" s="22">
        <f>IF(B20="","",Files!B20)</f>
        <v/>
      </c>
      <c r="D20" s="22">
        <f>IF(B20="","",Files!C20)</f>
        <v/>
      </c>
      <c r="E20" s="22">
        <f>IF(B20="","",Files!P20)</f>
        <v/>
      </c>
      <c r="F20" s="22">
        <f>IF(B20="","",Files!I20)</f>
        <v/>
      </c>
      <c r="G20" s="22">
        <f>IF(B20="","",Files!J20)</f>
        <v/>
      </c>
      <c r="H20" s="22">
        <f>IF(B20="","",Files!K20)</f>
        <v/>
      </c>
      <c r="I20" s="22">
        <f>IF(B20="","",Files!L20)</f>
        <v/>
      </c>
      <c r="J20" s="22">
        <f>IF(B20="","",Files!M20)</f>
        <v/>
      </c>
      <c r="K20" s="22">
        <f>IF(B20="","",Files!O20)</f>
        <v/>
      </c>
    </row>
    <row r="21" ht="21.75" customHeight="1" s="17">
      <c r="A21" s="22">
        <f>IF(B21="","",COUNTIF($K$5:$K$24,"&gt;"&amp;K21)+COUNTIF($K$5:K21,K21))</f>
        <v/>
      </c>
      <c r="B21" s="22">
        <f>IF(Files!A21="","",Files!A21)</f>
        <v/>
      </c>
      <c r="C21" s="22">
        <f>IF(B21="","",Files!B21)</f>
        <v/>
      </c>
      <c r="D21" s="22">
        <f>IF(B21="","",Files!C21)</f>
        <v/>
      </c>
      <c r="E21" s="22">
        <f>IF(B21="","",Files!P21)</f>
        <v/>
      </c>
      <c r="F21" s="22">
        <f>IF(B21="","",Files!I21)</f>
        <v/>
      </c>
      <c r="G21" s="22">
        <f>IF(B21="","",Files!J21)</f>
        <v/>
      </c>
      <c r="H21" s="22">
        <f>IF(B21="","",Files!K21)</f>
        <v/>
      </c>
      <c r="I21" s="22">
        <f>IF(B21="","",Files!L21)</f>
        <v/>
      </c>
      <c r="J21" s="22">
        <f>IF(B21="","",Files!M21)</f>
        <v/>
      </c>
      <c r="K21" s="22">
        <f>IF(B21="","",Files!O21)</f>
        <v/>
      </c>
    </row>
    <row r="22" ht="21.75" customHeight="1" s="17">
      <c r="A22" s="22">
        <f>IF(B22="","",COUNTIF($K$5:$K$24,"&gt;"&amp;K22)+COUNTIF($K$5:K22,K22))</f>
        <v/>
      </c>
      <c r="B22" s="22">
        <f>IF(Files!A22="","",Files!A22)</f>
        <v/>
      </c>
      <c r="C22" s="22">
        <f>IF(B22="","",Files!B22)</f>
        <v/>
      </c>
      <c r="D22" s="22">
        <f>IF(B22="","",Files!C22)</f>
        <v/>
      </c>
      <c r="E22" s="22">
        <f>IF(B22="","",Files!P22)</f>
        <v/>
      </c>
      <c r="F22" s="22">
        <f>IF(B22="","",Files!I22)</f>
        <v/>
      </c>
      <c r="G22" s="22">
        <f>IF(B22="","",Files!J22)</f>
        <v/>
      </c>
      <c r="H22" s="22">
        <f>IF(B22="","",Files!K22)</f>
        <v/>
      </c>
      <c r="I22" s="22">
        <f>IF(B22="","",Files!L22)</f>
        <v/>
      </c>
      <c r="J22" s="22">
        <f>IF(B22="","",Files!M22)</f>
        <v/>
      </c>
      <c r="K22" s="22">
        <f>IF(B22="","",Files!O22)</f>
        <v/>
      </c>
    </row>
    <row r="23" ht="21.75" customHeight="1" s="17">
      <c r="A23" s="22">
        <f>IF(B23="","",COUNTIF($K$5:$K$24,"&gt;"&amp;K23)+COUNTIF($K$5:K23,K23))</f>
        <v/>
      </c>
      <c r="B23" s="22">
        <f>IF(Files!A23="","",Files!A23)</f>
        <v/>
      </c>
      <c r="C23" s="22">
        <f>IF(B23="","",Files!B23)</f>
        <v/>
      </c>
      <c r="D23" s="22">
        <f>IF(B23="","",Files!C23)</f>
        <v/>
      </c>
      <c r="E23" s="22">
        <f>IF(B23="","",Files!P23)</f>
        <v/>
      </c>
      <c r="F23" s="22">
        <f>IF(B23="","",Files!I23)</f>
        <v/>
      </c>
      <c r="G23" s="22">
        <f>IF(B23="","",Files!J23)</f>
        <v/>
      </c>
      <c r="H23" s="22">
        <f>IF(B23="","",Files!K23)</f>
        <v/>
      </c>
      <c r="I23" s="22">
        <f>IF(B23="","",Files!L23)</f>
        <v/>
      </c>
      <c r="J23" s="22">
        <f>IF(B23="","",Files!M23)</f>
        <v/>
      </c>
      <c r="K23" s="22">
        <f>IF(B23="","",Files!O23)</f>
        <v/>
      </c>
    </row>
    <row r="24" ht="18" customHeight="1" s="17">
      <c r="A24" s="22">
        <f>IF(B24="","",COUNTIF($K$5:$K$24,"&gt;"&amp;K24)+COUNTIF($K$5:K24,K24))</f>
        <v/>
      </c>
      <c r="B24" s="22">
        <f>IF(Files!A24="","",Files!A24)</f>
        <v/>
      </c>
      <c r="C24" s="22">
        <f>IF(B24="","",Files!B24)</f>
        <v/>
      </c>
      <c r="D24" s="22">
        <f>IF(B24="","",Files!C24)</f>
        <v/>
      </c>
      <c r="E24" s="22">
        <f>IF(B24="","",Files!P24)</f>
        <v/>
      </c>
      <c r="F24" s="22">
        <f>IF(B24="","",Files!I24)</f>
        <v/>
      </c>
      <c r="G24" s="22">
        <f>IF(B24="","",Files!J24)</f>
        <v/>
      </c>
      <c r="H24" s="22">
        <f>IF(B24="","",Files!K24)</f>
        <v/>
      </c>
      <c r="I24" s="22">
        <f>IF(B24="","",Files!L24)</f>
        <v/>
      </c>
      <c r="J24" s="27">
        <f>IF(B24="","",Files!M24)</f>
        <v/>
      </c>
      <c r="K24" s="27">
        <f>IF(B24="","",Files!O24)</f>
        <v/>
      </c>
    </row>
  </sheetData>
  <mergeCells count="2">
    <mergeCell ref="A1:J1"/>
    <mergeCell ref="A2:J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2026-03-20T19:33:40Z</dcterms:created>
  <dcterms:modified xmlns:dcterms="http://purl.org/dc/terms/" xmlns:xsi="http://www.w3.org/2001/XMLSchema-instance" xsi:type="dcterms:W3CDTF">2026-03-25T07:00:31Z</dcterms:modified>
  <cp:lastModifiedBy>Anna Klissouras</cp:lastModifiedBy>
  <cp:revision>0</cp:revision>
</cp:coreProperties>
</file>